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comments/comment2.xml" ContentType="application/vnd.openxmlformats-officedocument.spreadsheetml.comments+xml"/>
  <Override PartName="/xl/worksheets/sheet8.xml" ContentType="application/vnd.openxmlformats-officedocument.spreadsheetml.worksheet+xml"/>
  <Override PartName="/xl/drawings/drawing3.xml" ContentType="application/vnd.openxmlformats-officedocument.drawing+xml"/>
  <Override PartName="/xl/comments/comment3.xml" ContentType="application/vnd.openxmlformats-officedocument.spreadsheetml.comments+xml"/>
  <Override PartName="/xl/worksheets/sheet9.xml" ContentType="application/vnd.openxmlformats-officedocument.spreadsheetml.worksheet+xml"/>
  <Override PartName="/xl/comments/comment4.xml" ContentType="application/vnd.openxmlformats-officedocument.spreadsheetml.comments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راهنما" sheetId="1" state="visible" r:id="rId1"/>
    <sheet name="حقوق استفاده" sheetId="2" state="visible" r:id="rId2"/>
    <sheet name="ورودی پروژه" sheetId="3" state="visible" r:id="rId3"/>
    <sheet name="برآورد هزینه" sheetId="4" state="visible" r:id="rId4"/>
    <sheet name="جریان نقدی" sheetId="5" state="visible" r:id="rId5"/>
    <sheet name="مشارکت" sheetId="6" state="visible" r:id="rId6"/>
    <sheet name="آهن و مصالح" sheetId="7" state="visible" r:id="rId7"/>
    <sheet name="امتیاز زمین" sheetId="8" state="visible" r:id="rId8"/>
    <sheet name="تعرفه ۱۴۰۵" sheetId="9" state="visible" r:id="rId9"/>
    <sheet name="منابع" sheetId="10" state="visible" r:id="rId10"/>
  </sheets>
  <definedNames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#,##0.0"/>
  </numFmts>
  <fonts count="14">
    <font>
      <name val="Carlito"/>
      <sz val="11"/>
    </font>
    <font>
      <name val="Arial"/>
      <b val="1"/>
      <color rgb="FFFFFFFF"/>
      <sz val="19"/>
    </font>
    <font>
      <name val="Arial"/>
      <color rgb="FF66727E"/>
      <sz val="10"/>
    </font>
    <font>
      <name val="Arial"/>
      <b val="1"/>
      <color rgb="FF17202A"/>
      <sz val="11"/>
    </font>
    <font>
      <name val="Carlito"/>
      <b val="1"/>
      <color rgb="FFFFFFFF"/>
      <sz val="14"/>
    </font>
    <font>
      <name val="Carlito"/>
      <b val="1"/>
      <color rgb="FF17202A"/>
      <sz val="11"/>
    </font>
    <font>
      <name val="Carlito"/>
      <b val="1"/>
      <color rgb="FF17202A"/>
      <sz val="12"/>
    </font>
    <font>
      <name val="Carlito"/>
      <b val="1"/>
      <color rgb="FF17202A"/>
      <sz val="10"/>
    </font>
    <font>
      <name val="Carlito"/>
      <color rgb="FF17202A"/>
      <sz val="10"/>
    </font>
    <font>
      <name val="Carlito"/>
      <b val="1"/>
      <color rgb="FFB42318"/>
      <sz val="10"/>
    </font>
    <font>
      <name val="Arial"/>
      <b val="1"/>
      <color rgb="FFFFFFFF"/>
      <sz val="10"/>
    </font>
    <font>
      <name val="Arial"/>
      <color rgb="FF17202A"/>
      <sz val="10"/>
    </font>
    <font>
      <name val="Arial"/>
      <b val="1"/>
      <color rgb="FF17202A"/>
      <sz val="10"/>
    </font>
    <font>
      <name val="Carlito"/>
      <b val="1"/>
      <color rgb="FFFFFFFF"/>
      <sz val="11"/>
    </font>
  </fonts>
  <fills count="10">
    <fill>
      <patternFill/>
    </fill>
    <fill>
      <patternFill patternType="gray125"/>
    </fill>
    <fill>
      <patternFill patternType="solid">
        <fgColor rgb="FF17202A"/>
      </patternFill>
    </fill>
    <fill>
      <patternFill patternType="solid">
        <fgColor rgb="FFF5F7F9"/>
      </patternFill>
    </fill>
    <fill>
      <patternFill patternType="solid">
        <fgColor rgb="FFEAF2F8"/>
      </patternFill>
    </fill>
    <fill>
      <patternFill patternType="solid">
        <fgColor rgb="FFD71920"/>
      </patternFill>
    </fill>
    <fill>
      <patternFill patternType="solid">
        <fgColor rgb="FFFFF0E1"/>
      </patternFill>
    </fill>
    <fill>
      <patternFill patternType="solid">
        <fgColor rgb="FFFFF8F8"/>
      </patternFill>
    </fill>
    <fill>
      <patternFill patternType="solid">
        <fgColor rgb="FFEAF6F0"/>
      </patternFill>
    </fill>
    <fill>
      <patternFill patternType="solid">
        <fgColor rgb="FFFFF3CD"/>
      </patternFill>
    </fill>
  </fills>
  <borders count="73">
    <border/>
    <border>
      <bottom style="thin">
        <color rgb="FFDDE3E8"/>
      </bottom>
    </border>
    <border>
      <left style="thin">
        <color rgb="FFF0C8CA"/>
      </left>
      <top style="thin">
        <color rgb="FFF0C8CA"/>
      </top>
    </border>
    <border>
      <top style="thin">
        <color rgb="FFF0C8CA"/>
      </top>
    </border>
    <border>
      <right style="thin">
        <color rgb="FFF0C8CA"/>
      </right>
      <top style="thin">
        <color rgb="FFF0C8CA"/>
      </top>
    </border>
    <border>
      <left style="thin">
        <color rgb="FFF0C8CA"/>
      </left>
    </border>
    <border>
      <right style="thin">
        <color rgb="FFF0C8CA"/>
      </right>
    </border>
    <border>
      <left style="thin">
        <color rgb="FFF0C8CA"/>
      </left>
      <bottom style="thin">
        <color rgb="FFF0C8CA"/>
      </bottom>
    </border>
    <border>
      <bottom style="thin">
        <color rgb="FFF0C8CA"/>
      </bottom>
    </border>
    <border>
      <right style="thin">
        <color rgb="FFF0C8CA"/>
      </right>
      <bottom style="thin">
        <color rgb="FFF0C8CA"/>
      </bottom>
    </border>
    <border>
      <left style="thin">
        <color rgb="FFDDE3E8"/>
      </left>
      <top style="thin">
        <color rgb="FFDDE3E8"/>
      </top>
    </border>
    <border>
      <top style="thin">
        <color rgb="FFDDE3E8"/>
      </top>
    </border>
    <border>
      <right style="thin">
        <color rgb="FFDDE3E8"/>
      </right>
      <top style="thin">
        <color rgb="FFDDE3E8"/>
      </top>
    </border>
    <border>
      <left style="thin">
        <color rgb="FFDDE3E8"/>
      </left>
    </border>
    <border>
      <right style="thin">
        <color rgb="FFDDE3E8"/>
      </right>
    </border>
    <border>
      <left style="thin">
        <color rgb="FFDDE3E8"/>
      </left>
      <bottom style="thin">
        <color rgb="FFDDE3E8"/>
      </bottom>
    </border>
    <border>
      <right style="thin">
        <color rgb="FFDDE3E8"/>
      </right>
      <bottom style="thin">
        <color rgb="FFDDE3E8"/>
      </bottom>
    </border>
    <border>
      <left style="thin">
        <color rgb="FF9FD0B8"/>
      </left>
      <top style="thin">
        <color rgb="FF9FD0B8"/>
      </top>
    </border>
    <border>
      <top style="thin">
        <color rgb="FF9FD0B8"/>
      </top>
    </border>
    <border>
      <right style="thin">
        <color rgb="FF9FD0B8"/>
      </right>
      <top style="thin">
        <color rgb="FF9FD0B8"/>
      </top>
    </border>
    <border>
      <left style="thin">
        <color rgb="FF9FD0B8"/>
      </left>
    </border>
    <border>
      <right style="thin">
        <color rgb="FF9FD0B8"/>
      </right>
    </border>
    <border>
      <left style="thin">
        <color rgb="FF9FD0B8"/>
      </left>
      <bottom style="thin">
        <color rgb="FF9FD0B8"/>
      </bottom>
    </border>
    <border>
      <bottom style="thin">
        <color rgb="FF9FD0B8"/>
      </bottom>
    </border>
    <border>
      <right style="thin">
        <color rgb="FF9FD0B8"/>
      </right>
      <bottom style="thin">
        <color rgb="FF9FD0B8"/>
      </bottom>
    </border>
    <border>
      <left style="thin">
        <color rgb="FFE8B76D"/>
      </left>
      <top style="thin">
        <color rgb="FFE8B76D"/>
      </top>
    </border>
    <border>
      <top style="thin">
        <color rgb="FFE8B76D"/>
      </top>
    </border>
    <border>
      <right style="thin">
        <color rgb="FFE8B76D"/>
      </right>
      <top style="thin">
        <color rgb="FFE8B76D"/>
      </top>
    </border>
    <border>
      <left style="thin">
        <color rgb="FFE8B76D"/>
      </left>
    </border>
    <border>
      <right style="thin">
        <color rgb="FFE8B76D"/>
      </right>
    </border>
    <border>
      <left style="thin">
        <color rgb="FFE8B76D"/>
      </left>
      <bottom style="thin">
        <color rgb="FFE8B76D"/>
      </bottom>
    </border>
    <border>
      <bottom style="thin">
        <color rgb="FFE8B76D"/>
      </bottom>
    </border>
    <border>
      <right style="thin">
        <color rgb="FFE8B76D"/>
      </right>
      <bottom style="thin">
        <color rgb="FFE8B76D"/>
      </bottom>
    </border>
    <border>
      <left style="thin">
        <color rgb="FFD71920"/>
      </left>
      <top style="thin">
        <color rgb="FFD71920"/>
      </top>
      <bottom style="thin">
        <color rgb="FFD71920"/>
      </bottom>
    </border>
    <border>
      <top style="thin">
        <color rgb="FFD71920"/>
      </top>
      <bottom style="thin">
        <color rgb="FFD71920"/>
      </bottom>
    </border>
    <border>
      <right style="thin">
        <color rgb="FFD71920"/>
      </right>
      <top style="thin">
        <color rgb="FFD71920"/>
      </top>
      <bottom style="thin">
        <color rgb="FFD71920"/>
      </bottom>
    </border>
    <border>
      <left style="thin">
        <color rgb="FFE3C766"/>
      </left>
      <right style="thin">
        <color rgb="FFE3C766"/>
      </right>
      <top style="thin">
        <color rgb="FFE3C766"/>
      </top>
    </border>
    <border>
      <left style="thin">
        <color rgb="FFE3C766"/>
      </left>
      <right style="thin">
        <color rgb="FFE3C766"/>
      </right>
    </border>
    <border>
      <left style="thin">
        <color rgb="FFE3C766"/>
      </left>
      <right style="thin">
        <color rgb="FFE3C766"/>
      </right>
      <bottom style="thin">
        <color rgb="FFE3C766"/>
      </bottom>
    </border>
    <border>
      <left style="thin">
        <color rgb="FF9FD0B8"/>
      </left>
      <right style="thin">
        <color rgb="FF9FD0B8"/>
      </right>
      <top style="thin">
        <color rgb="FF9FD0B8"/>
      </top>
    </border>
    <border>
      <left style="thin">
        <color rgb="FF9FD0B8"/>
      </left>
      <right style="thin">
        <color rgb="FF9FD0B8"/>
      </right>
    </border>
    <border>
      <left style="thin">
        <color rgb="FF9FD0B8"/>
      </left>
      <right style="thin">
        <color rgb="FF9FD0B8"/>
      </right>
      <bottom style="thin">
        <color rgb="FF9FD0B8"/>
      </bottom>
    </border>
    <border>
      <left style="thin">
        <color rgb="FF17202A"/>
      </left>
      <top style="thin">
        <color rgb="FF17202A"/>
      </top>
      <bottom style="thin">
        <color rgb="FF17202A"/>
      </bottom>
    </border>
    <border>
      <top style="thin">
        <color rgb="FF17202A"/>
      </top>
      <bottom style="thin">
        <color rgb="FF17202A"/>
      </bottom>
    </border>
    <border>
      <left style="thin">
        <color rgb="FF9FD0B8"/>
      </left>
      <top style="thin">
        <color rgb="FF17202A"/>
      </top>
      <bottom style="thin">
        <color rgb="FF17202A"/>
      </bottom>
    </border>
    <border>
      <right style="thin">
        <color rgb="FF9FD0B8"/>
      </right>
      <top style="thin">
        <color rgb="FF17202A"/>
      </top>
      <bottom style="thin">
        <color rgb="FF17202A"/>
      </bottom>
    </border>
    <border>
      <right style="thin">
        <color rgb="FF17202A"/>
      </right>
      <top style="thin">
        <color rgb="FF17202A"/>
      </top>
      <bottom style="thin">
        <color rgb="FF17202A"/>
      </bottom>
    </border>
    <border>
      <left style="thin">
        <color rgb="FFE3C766"/>
      </left>
      <top style="thin">
        <color rgb="FFE3C766"/>
      </top>
    </border>
    <border>
      <top style="thin">
        <color rgb="FFE3C766"/>
      </top>
    </border>
    <border>
      <right style="thin">
        <color rgb="FFE3C766"/>
      </right>
      <top style="thin">
        <color rgb="FFE3C766"/>
      </top>
    </border>
    <border>
      <left style="thin">
        <color rgb="FFE3C766"/>
      </left>
    </border>
    <border>
      <right style="thin">
        <color rgb="FFE3C766"/>
      </right>
    </border>
    <border>
      <left style="thin">
        <color rgb="FFE3C766"/>
      </left>
      <bottom style="thin">
        <color rgb="FFE3C766"/>
      </bottom>
    </border>
    <border>
      <bottom style="thin">
        <color rgb="FFE3C766"/>
      </bottom>
    </border>
    <border>
      <right style="thin">
        <color rgb="FFE3C766"/>
      </right>
      <bottom style="thin">
        <color rgb="FFE3C766"/>
      </bottom>
    </border>
    <border>
      <bottom style="thin">
        <color rgb="FFEDF0F2"/>
      </bottom>
    </border>
    <border>
      <top style="thin">
        <color rgb="FFEDF0F2"/>
      </top>
      <bottom style="thin">
        <color rgb="FFEDF0F2"/>
      </bottom>
    </border>
    <border>
      <top style="thin">
        <color rgb="FFEDF0F2"/>
      </top>
      <bottom style="thin">
        <color rgb="FFDDE3E8"/>
      </bottom>
    </border>
    <border>
      <right style="thin">
        <color rgb="FFDDE3E8"/>
      </right>
      <top style="thin">
        <color rgb="FFEDF0F2"/>
      </top>
      <bottom style="thin">
        <color rgb="FFEDF0F2"/>
      </bottom>
    </border>
    <border>
      <right style="thin">
        <color rgb="FF9FD0B8"/>
      </right>
      <top style="thin">
        <color rgb="FFEDF0F2"/>
      </top>
      <bottom style="thin">
        <color rgb="FFEDF0F2"/>
      </bottom>
    </border>
    <border>
      <left style="thin">
        <color rgb="FFE3C766"/>
      </left>
      <right style="thin">
        <color rgb="FFE3C766"/>
      </right>
      <top style="thin">
        <color rgb="FFEDF0F2"/>
      </top>
      <bottom style="thin">
        <color rgb="FFEDF0F2"/>
      </bottom>
    </border>
    <border>
      <right style="thin">
        <color rgb="FFD71920"/>
      </right>
      <top style="thin">
        <color rgb="FFEDF0F2"/>
      </top>
      <bottom style="thin">
        <color rgb="FFEDF0F2"/>
      </bottom>
    </border>
    <border>
      <left style="thin">
        <color rgb="FFD71920"/>
      </left>
      <top style="thin">
        <color rgb="FFEDF0F2"/>
      </top>
      <bottom style="thin">
        <color rgb="FFEDF0F2"/>
      </bottom>
    </border>
    <border>
      <left style="thin">
        <color rgb="FF9FD0B8"/>
      </left>
      <right style="thin">
        <color rgb="FF9FD0B8"/>
      </right>
      <top style="thin">
        <color rgb="FFEDF0F2"/>
      </top>
      <bottom style="thin">
        <color rgb="FFEDF0F2"/>
      </bottom>
    </border>
    <border>
      <left style="thin">
        <color rgb="FF9FD0B8"/>
      </left>
      <top style="thin">
        <color rgb="FFEDF0F2"/>
      </top>
      <bottom style="thin">
        <color rgb="FFEDF0F2"/>
      </bottom>
    </border>
    <border>
      <left style="thin">
        <color rgb="FF9FD0B8"/>
      </left>
      <right style="thin">
        <color rgb="FF9FD0B8"/>
      </right>
      <top style="thin">
        <color rgb="FFEDF0F2"/>
      </top>
      <bottom style="thin">
        <color rgb="FFDDE3E8"/>
      </bottom>
    </border>
    <border>
      <right style="thin">
        <color rgb="FF17202A"/>
      </right>
      <top style="thin">
        <color rgb="FFEDF0F2"/>
      </top>
      <bottom style="thin">
        <color rgb="FFEDF0F2"/>
      </bottom>
    </border>
    <border>
      <right style="thin">
        <color rgb="FFE3C766"/>
      </right>
      <top style="thin">
        <color rgb="FFEDF0F2"/>
      </top>
      <bottom style="thin">
        <color rgb="FFEDF0F2"/>
      </bottom>
    </border>
    <border>
      <top style="thin">
        <color rgb="FFEDF0F2"/>
      </top>
    </border>
    <border>
      <right style="thin">
        <color rgb="FFDDE3E8"/>
      </right>
      <top style="thin">
        <color rgb="FFEDF0F2"/>
      </top>
    </border>
    <border>
      <right style="thin">
        <color rgb="FFDDE3E8"/>
      </right>
      <bottom style="thin">
        <color rgb="FFEDF0F2"/>
      </bottom>
    </border>
    <border>
      <right style="thin">
        <color rgb="FF9FD0B8"/>
      </right>
      <top style="thin">
        <color rgb="FFEDF0F2"/>
      </top>
    </border>
    <border>
      <right style="thin">
        <color rgb="FF9FD0B8"/>
      </right>
      <bottom style="thin">
        <color rgb="FFEDF0F2"/>
      </bottom>
    </border>
  </borders>
  <cellStyleXfs count="1">
    <xf numFmtId="0" fontId="0" fillId="0" borderId="0"/>
  </cellStyleXfs>
  <cellXfs count="533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right" wrapText="1"/>
    </xf>
    <xf numFmtId="0" fontId="1" fillId="2" borderId="0" applyAlignment="1" pivotButton="0" quotePrefix="0" xfId="0">
      <alignment horizontal="righ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horizontal="right" wrapText="1"/>
    </xf>
    <xf numFmtId="0" fontId="2" fillId="3" borderId="0" applyAlignment="1" pivotButton="0" quotePrefix="0" xfId="0">
      <alignment horizontal="right"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horizontal="right"/>
    </xf>
    <xf numFmtId="0" fontId="3" fillId="4" borderId="1" applyAlignment="1" pivotButton="0" quotePrefix="0" xfId="0">
      <alignment horizontal="right" vertical="center"/>
    </xf>
    <xf numFmtId="0" fontId="0" fillId="5" borderId="0" pivotButton="0" quotePrefix="0" xfId="0"/>
    <xf numFmtId="0" fontId="4" fillId="5" borderId="0" pivotButton="0" quotePrefix="0" xfId="0"/>
    <xf numFmtId="0" fontId="4" fillId="5" borderId="0" applyAlignment="1" pivotButton="0" quotePrefix="0" xfId="0">
      <alignment horizontal="center"/>
    </xf>
    <xf numFmtId="0" fontId="5" fillId="4" borderId="0" pivotButton="0" quotePrefix="0" xfId="0"/>
    <xf numFmtId="0" fontId="5" fillId="3" borderId="0" pivotButton="0" quotePrefix="0" xfId="0"/>
    <xf numFmtId="0" fontId="0" fillId="6" borderId="0" pivotButton="0" quotePrefix="0" xfId="0"/>
    <xf numFmtId="0" fontId="6" fillId="6" borderId="0" pivotButton="0" quotePrefix="0" xfId="0"/>
    <xf numFmtId="0" fontId="6" fillId="6" borderId="0" applyAlignment="1" pivotButton="0" quotePrefix="0" xfId="0">
      <alignment wrapText="1"/>
    </xf>
    <xf numFmtId="0" fontId="6" fillId="6" borderId="0" applyAlignment="1" pivotButton="0" quotePrefix="0" xfId="0">
      <alignment horizontal="center" wrapText="1"/>
    </xf>
    <xf numFmtId="0" fontId="6" fillId="6" borderId="0" applyAlignment="1" pivotButton="0" quotePrefix="0" xfId="0">
      <alignment horizontal="center" vertical="center" wrapText="1"/>
    </xf>
    <xf numFmtId="0" fontId="0" fillId="7" borderId="0" pivotButton="0" quotePrefix="0" xfId="0"/>
    <xf numFmtId="0" fontId="7" fillId="7" borderId="0" pivotButton="0" quotePrefix="0" xfId="0"/>
    <xf numFmtId="0" fontId="7" fillId="7" borderId="2" pivotButton="0" quotePrefix="0" xfId="0"/>
    <xf numFmtId="0" fontId="7" fillId="7" borderId="3" pivotButton="0" quotePrefix="0" xfId="0"/>
    <xf numFmtId="0" fontId="7" fillId="7" borderId="4" pivotButton="0" quotePrefix="0" xfId="0"/>
    <xf numFmtId="0" fontId="7" fillId="7" borderId="5" pivotButton="0" quotePrefix="0" xfId="0"/>
    <xf numFmtId="0" fontId="7" fillId="7" borderId="6" pivotButton="0" quotePrefix="0" xfId="0"/>
    <xf numFmtId="0" fontId="7" fillId="7" borderId="7" pivotButton="0" quotePrefix="0" xfId="0"/>
    <xf numFmtId="0" fontId="7" fillId="7" borderId="8" pivotButton="0" quotePrefix="0" xfId="0"/>
    <xf numFmtId="0" fontId="7" fillId="7" borderId="9" pivotButton="0" quotePrefix="0" xfId="0"/>
    <xf numFmtId="0" fontId="7" fillId="7" borderId="2" applyAlignment="1" pivotButton="0" quotePrefix="0" xfId="0">
      <alignment wrapText="1"/>
    </xf>
    <xf numFmtId="0" fontId="7" fillId="7" borderId="3" applyAlignment="1" pivotButton="0" quotePrefix="0" xfId="0">
      <alignment wrapText="1"/>
    </xf>
    <xf numFmtId="0" fontId="7" fillId="7" borderId="4" applyAlignment="1" pivotButton="0" quotePrefix="0" xfId="0">
      <alignment wrapText="1"/>
    </xf>
    <xf numFmtId="0" fontId="7" fillId="7" borderId="5" applyAlignment="1" pivotButton="0" quotePrefix="0" xfId="0">
      <alignment wrapText="1"/>
    </xf>
    <xf numFmtId="0" fontId="7" fillId="7" borderId="0" applyAlignment="1" pivotButton="0" quotePrefix="0" xfId="0">
      <alignment wrapText="1"/>
    </xf>
    <xf numFmtId="0" fontId="7" fillId="7" borderId="6" applyAlignment="1" pivotButton="0" quotePrefix="0" xfId="0">
      <alignment wrapText="1"/>
    </xf>
    <xf numFmtId="0" fontId="7" fillId="7" borderId="7" applyAlignment="1" pivotButton="0" quotePrefix="0" xfId="0">
      <alignment wrapText="1"/>
    </xf>
    <xf numFmtId="0" fontId="7" fillId="7" borderId="8" applyAlignment="1" pivotButton="0" quotePrefix="0" xfId="0">
      <alignment wrapText="1"/>
    </xf>
    <xf numFmtId="0" fontId="7" fillId="7" borderId="9" applyAlignment="1" pivotButton="0" quotePrefix="0" xfId="0">
      <alignment wrapText="1"/>
    </xf>
    <xf numFmtId="0" fontId="7" fillId="7" borderId="2" applyAlignment="1" pivotButton="0" quotePrefix="0" xfId="0">
      <alignment horizontal="right" wrapText="1"/>
    </xf>
    <xf numFmtId="0" fontId="7" fillId="7" borderId="3" applyAlignment="1" pivotButton="0" quotePrefix="0" xfId="0">
      <alignment horizontal="right" wrapText="1"/>
    </xf>
    <xf numFmtId="0" fontId="7" fillId="7" borderId="4" applyAlignment="1" pivotButton="0" quotePrefix="0" xfId="0">
      <alignment horizontal="right" wrapText="1"/>
    </xf>
    <xf numFmtId="0" fontId="7" fillId="7" borderId="5" applyAlignment="1" pivotButton="0" quotePrefix="0" xfId="0">
      <alignment horizontal="right" wrapText="1"/>
    </xf>
    <xf numFmtId="0" fontId="7" fillId="7" borderId="0" applyAlignment="1" pivotButton="0" quotePrefix="0" xfId="0">
      <alignment horizontal="right" wrapText="1"/>
    </xf>
    <xf numFmtId="0" fontId="7" fillId="7" borderId="6" applyAlignment="1" pivotButton="0" quotePrefix="0" xfId="0">
      <alignment horizontal="right" wrapText="1"/>
    </xf>
    <xf numFmtId="0" fontId="7" fillId="7" borderId="7" applyAlignment="1" pivotButton="0" quotePrefix="0" xfId="0">
      <alignment horizontal="right" wrapText="1"/>
    </xf>
    <xf numFmtId="0" fontId="7" fillId="7" borderId="8" applyAlignment="1" pivotButton="0" quotePrefix="0" xfId="0">
      <alignment horizontal="right" wrapText="1"/>
    </xf>
    <xf numFmtId="0" fontId="7" fillId="7" borderId="9" applyAlignment="1" pivotButton="0" quotePrefix="0" xfId="0">
      <alignment horizontal="right" wrapText="1"/>
    </xf>
    <xf numFmtId="0" fontId="7" fillId="7" borderId="2" applyAlignment="1" pivotButton="0" quotePrefix="0" xfId="0">
      <alignment horizontal="right" vertical="center" wrapText="1"/>
    </xf>
    <xf numFmtId="0" fontId="7" fillId="7" borderId="3" applyAlignment="1" pivotButton="0" quotePrefix="0" xfId="0">
      <alignment horizontal="right" vertical="center" wrapText="1"/>
    </xf>
    <xf numFmtId="0" fontId="7" fillId="7" borderId="4" applyAlignment="1" pivotButton="0" quotePrefix="0" xfId="0">
      <alignment horizontal="right" vertical="center" wrapText="1"/>
    </xf>
    <xf numFmtId="0" fontId="7" fillId="7" borderId="5" applyAlignment="1" pivotButton="0" quotePrefix="0" xfId="0">
      <alignment horizontal="right" vertical="center" wrapText="1"/>
    </xf>
    <xf numFmtId="0" fontId="7" fillId="7" borderId="0" applyAlignment="1" pivotButton="0" quotePrefix="0" xfId="0">
      <alignment horizontal="right" vertical="center" wrapText="1"/>
    </xf>
    <xf numFmtId="0" fontId="7" fillId="7" borderId="6" applyAlignment="1" pivotButton="0" quotePrefix="0" xfId="0">
      <alignment horizontal="right" vertical="center" wrapText="1"/>
    </xf>
    <xf numFmtId="0" fontId="7" fillId="7" borderId="7" applyAlignment="1" pivotButton="0" quotePrefix="0" xfId="0">
      <alignment horizontal="right" vertical="center" wrapText="1"/>
    </xf>
    <xf numFmtId="0" fontId="7" fillId="7" borderId="8" applyAlignment="1" pivotButton="0" quotePrefix="0" xfId="0">
      <alignment horizontal="right" vertical="center" wrapText="1"/>
    </xf>
    <xf numFmtId="0" fontId="7" fillId="7" borderId="9" applyAlignment="1" pivotButton="0" quotePrefix="0" xfId="0">
      <alignment horizontal="right" vertical="center" wrapText="1"/>
    </xf>
    <xf numFmtId="0" fontId="0" fillId="0" borderId="0" applyAlignment="1" pivotButton="0" quotePrefix="0" xfId="0">
      <alignment vertical="center"/>
    </xf>
    <xf numFmtId="0" fontId="4" fillId="5" borderId="0" applyAlignment="1" pivotButton="0" quotePrefix="0" xfId="0">
      <alignment horizontal="center" vertical="center"/>
    </xf>
    <xf numFmtId="0" fontId="5" fillId="4" borderId="0" applyAlignment="1" pivotButton="0" quotePrefix="0" xfId="0">
      <alignment vertical="center"/>
    </xf>
    <xf numFmtId="0" fontId="5" fillId="3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3" fillId="4" borderId="1" applyAlignment="1" pivotButton="0" quotePrefix="0" xfId="0">
      <alignment horizontal="right" vertical="center" wrapText="1"/>
    </xf>
    <xf numFmtId="0" fontId="4" fillId="5" borderId="0" applyAlignment="1" pivotButton="0" quotePrefix="0" xfId="0">
      <alignment horizontal="center" vertical="center" wrapText="1"/>
    </xf>
    <xf numFmtId="0" fontId="5" fillId="4" borderId="0" applyAlignment="1" pivotButton="0" quotePrefix="0" xfId="0">
      <alignment vertical="center" wrapText="1"/>
    </xf>
    <xf numFmtId="0" fontId="5" fillId="3" borderId="0" applyAlignment="1" pivotButton="0" quotePrefix="0" xfId="0">
      <alignment vertical="center" wrapText="1"/>
    </xf>
    <xf numFmtId="0" fontId="5" fillId="3" borderId="10" pivotButton="0" quotePrefix="0" xfId="0"/>
    <xf numFmtId="0" fontId="5" fillId="3" borderId="11" pivotButton="0" quotePrefix="0" xfId="0"/>
    <xf numFmtId="0" fontId="5" fillId="3" borderId="12" pivotButton="0" quotePrefix="0" xfId="0"/>
    <xf numFmtId="0" fontId="5" fillId="3" borderId="13" pivotButton="0" quotePrefix="0" xfId="0"/>
    <xf numFmtId="0" fontId="5" fillId="3" borderId="14" pivotButton="0" quotePrefix="0" xfId="0"/>
    <xf numFmtId="0" fontId="5" fillId="3" borderId="15" pivotButton="0" quotePrefix="0" xfId="0"/>
    <xf numFmtId="0" fontId="5" fillId="3" borderId="1" pivotButton="0" quotePrefix="0" xfId="0"/>
    <xf numFmtId="0" fontId="5" fillId="3" borderId="16" pivotButton="0" quotePrefix="0" xfId="0"/>
    <xf numFmtId="0" fontId="5" fillId="3" borderId="10" applyAlignment="1" pivotButton="0" quotePrefix="0" xfId="0">
      <alignment wrapText="1"/>
    </xf>
    <xf numFmtId="0" fontId="5" fillId="3" borderId="11" applyAlignment="1" pivotButton="0" quotePrefix="0" xfId="0">
      <alignment wrapText="1"/>
    </xf>
    <xf numFmtId="0" fontId="5" fillId="3" borderId="12" applyAlignment="1" pivotButton="0" quotePrefix="0" xfId="0">
      <alignment wrapText="1"/>
    </xf>
    <xf numFmtId="0" fontId="5" fillId="3" borderId="13" applyAlignment="1" pivotButton="0" quotePrefix="0" xfId="0">
      <alignment wrapText="1"/>
    </xf>
    <xf numFmtId="0" fontId="5" fillId="3" borderId="0" applyAlignment="1" pivotButton="0" quotePrefix="0" xfId="0">
      <alignment wrapText="1"/>
    </xf>
    <xf numFmtId="0" fontId="5" fillId="3" borderId="14" applyAlignment="1" pivotButton="0" quotePrefix="0" xfId="0">
      <alignment wrapText="1"/>
    </xf>
    <xf numFmtId="0" fontId="5" fillId="3" borderId="15" applyAlignment="1" pivotButton="0" quotePrefix="0" xfId="0">
      <alignment wrapText="1"/>
    </xf>
    <xf numFmtId="0" fontId="5" fillId="3" borderId="1" applyAlignment="1" pivotButton="0" quotePrefix="0" xfId="0">
      <alignment wrapText="1"/>
    </xf>
    <xf numFmtId="0" fontId="5" fillId="3" borderId="16" applyAlignment="1" pivotButton="0" quotePrefix="0" xfId="0">
      <alignment wrapText="1"/>
    </xf>
    <xf numFmtId="0" fontId="5" fillId="3" borderId="10" applyAlignment="1" pivotButton="0" quotePrefix="0" xfId="0">
      <alignment horizontal="right" wrapText="1"/>
    </xf>
    <xf numFmtId="0" fontId="5" fillId="3" borderId="11" applyAlignment="1" pivotButton="0" quotePrefix="0" xfId="0">
      <alignment horizontal="right" wrapText="1"/>
    </xf>
    <xf numFmtId="0" fontId="5" fillId="3" borderId="12" applyAlignment="1" pivotButton="0" quotePrefix="0" xfId="0">
      <alignment horizontal="right" wrapText="1"/>
    </xf>
    <xf numFmtId="0" fontId="5" fillId="3" borderId="13" applyAlignment="1" pivotButton="0" quotePrefix="0" xfId="0">
      <alignment horizontal="right" wrapText="1"/>
    </xf>
    <xf numFmtId="0" fontId="5" fillId="3" borderId="0" applyAlignment="1" pivotButton="0" quotePrefix="0" xfId="0">
      <alignment horizontal="right" wrapText="1"/>
    </xf>
    <xf numFmtId="0" fontId="5" fillId="3" borderId="14" applyAlignment="1" pivotButton="0" quotePrefix="0" xfId="0">
      <alignment horizontal="right" wrapText="1"/>
    </xf>
    <xf numFmtId="0" fontId="5" fillId="3" borderId="15" applyAlignment="1" pivotButton="0" quotePrefix="0" xfId="0">
      <alignment horizontal="right" wrapText="1"/>
    </xf>
    <xf numFmtId="0" fontId="5" fillId="3" borderId="1" applyAlignment="1" pivotButton="0" quotePrefix="0" xfId="0">
      <alignment horizontal="right" wrapText="1"/>
    </xf>
    <xf numFmtId="0" fontId="5" fillId="3" borderId="16" applyAlignment="1" pivotButton="0" quotePrefix="0" xfId="0">
      <alignment horizontal="right" wrapText="1"/>
    </xf>
    <xf numFmtId="0" fontId="5" fillId="3" borderId="10" applyAlignment="1" pivotButton="0" quotePrefix="0" xfId="0">
      <alignment horizontal="right" vertical="center" wrapText="1"/>
    </xf>
    <xf numFmtId="0" fontId="5" fillId="3" borderId="11" applyAlignment="1" pivotButton="0" quotePrefix="0" xfId="0">
      <alignment horizontal="right" vertical="center" wrapText="1"/>
    </xf>
    <xf numFmtId="0" fontId="5" fillId="3" borderId="12" applyAlignment="1" pivotButton="0" quotePrefix="0" xfId="0">
      <alignment horizontal="right" vertical="center" wrapText="1"/>
    </xf>
    <xf numFmtId="0" fontId="5" fillId="3" borderId="13" applyAlignment="1" pivotButton="0" quotePrefix="0" xfId="0">
      <alignment horizontal="right" vertical="center" wrapText="1"/>
    </xf>
    <xf numFmtId="0" fontId="5" fillId="3" borderId="0" applyAlignment="1" pivotButton="0" quotePrefix="0" xfId="0">
      <alignment horizontal="right" vertical="center" wrapText="1"/>
    </xf>
    <xf numFmtId="0" fontId="5" fillId="3" borderId="14" applyAlignment="1" pivotButton="0" quotePrefix="0" xfId="0">
      <alignment horizontal="right" vertical="center" wrapText="1"/>
    </xf>
    <xf numFmtId="0" fontId="5" fillId="3" borderId="15" applyAlignment="1" pivotButton="0" quotePrefix="0" xfId="0">
      <alignment horizontal="right" vertical="center" wrapText="1"/>
    </xf>
    <xf numFmtId="0" fontId="5" fillId="3" borderId="1" applyAlignment="1" pivotButton="0" quotePrefix="0" xfId="0">
      <alignment horizontal="right" vertical="center" wrapText="1"/>
    </xf>
    <xf numFmtId="0" fontId="5" fillId="3" borderId="16" applyAlignment="1" pivotButton="0" quotePrefix="0" xfId="0">
      <alignment horizontal="right" vertical="center" wrapText="1"/>
    </xf>
    <xf numFmtId="0" fontId="0" fillId="8" borderId="0" pivotButton="0" quotePrefix="0" xfId="0"/>
    <xf numFmtId="0" fontId="8" fillId="8" borderId="0" pivotButton="0" quotePrefix="0" xfId="0"/>
    <xf numFmtId="0" fontId="8" fillId="8" borderId="17" pivotButton="0" quotePrefix="0" xfId="0"/>
    <xf numFmtId="0" fontId="8" fillId="8" borderId="18" pivotButton="0" quotePrefix="0" xfId="0"/>
    <xf numFmtId="0" fontId="8" fillId="8" borderId="19" pivotButton="0" quotePrefix="0" xfId="0"/>
    <xf numFmtId="0" fontId="8" fillId="8" borderId="20" pivotButton="0" quotePrefix="0" xfId="0"/>
    <xf numFmtId="0" fontId="8" fillId="8" borderId="21" pivotButton="0" quotePrefix="0" xfId="0"/>
    <xf numFmtId="0" fontId="8" fillId="8" borderId="22" pivotButton="0" quotePrefix="0" xfId="0"/>
    <xf numFmtId="0" fontId="8" fillId="8" borderId="23" pivotButton="0" quotePrefix="0" xfId="0"/>
    <xf numFmtId="0" fontId="8" fillId="8" borderId="24" pivotButton="0" quotePrefix="0" xfId="0"/>
    <xf numFmtId="0" fontId="8" fillId="8" borderId="17" applyAlignment="1" pivotButton="0" quotePrefix="0" xfId="0">
      <alignment wrapText="1"/>
    </xf>
    <xf numFmtId="0" fontId="8" fillId="8" borderId="18" applyAlignment="1" pivotButton="0" quotePrefix="0" xfId="0">
      <alignment wrapText="1"/>
    </xf>
    <xf numFmtId="0" fontId="8" fillId="8" borderId="19" applyAlignment="1" pivotButton="0" quotePrefix="0" xfId="0">
      <alignment wrapText="1"/>
    </xf>
    <xf numFmtId="0" fontId="8" fillId="8" borderId="20" applyAlignment="1" pivotButton="0" quotePrefix="0" xfId="0">
      <alignment wrapText="1"/>
    </xf>
    <xf numFmtId="0" fontId="8" fillId="8" borderId="0" applyAlignment="1" pivotButton="0" quotePrefix="0" xfId="0">
      <alignment wrapText="1"/>
    </xf>
    <xf numFmtId="0" fontId="8" fillId="8" borderId="21" applyAlignment="1" pivotButton="0" quotePrefix="0" xfId="0">
      <alignment wrapText="1"/>
    </xf>
    <xf numFmtId="0" fontId="8" fillId="8" borderId="22" applyAlignment="1" pivotButton="0" quotePrefix="0" xfId="0">
      <alignment wrapText="1"/>
    </xf>
    <xf numFmtId="0" fontId="8" fillId="8" borderId="23" applyAlignment="1" pivotButton="0" quotePrefix="0" xfId="0">
      <alignment wrapText="1"/>
    </xf>
    <xf numFmtId="0" fontId="8" fillId="8" borderId="24" applyAlignment="1" pivotButton="0" quotePrefix="0" xfId="0">
      <alignment wrapText="1"/>
    </xf>
    <xf numFmtId="0" fontId="8" fillId="8" borderId="17" applyAlignment="1" pivotButton="0" quotePrefix="0" xfId="0">
      <alignment horizontal="right" wrapText="1"/>
    </xf>
    <xf numFmtId="0" fontId="8" fillId="8" borderId="18" applyAlignment="1" pivotButton="0" quotePrefix="0" xfId="0">
      <alignment horizontal="right" wrapText="1"/>
    </xf>
    <xf numFmtId="0" fontId="8" fillId="8" borderId="19" applyAlignment="1" pivotButton="0" quotePrefix="0" xfId="0">
      <alignment horizontal="right" wrapText="1"/>
    </xf>
    <xf numFmtId="0" fontId="8" fillId="8" borderId="20" applyAlignment="1" pivotButton="0" quotePrefix="0" xfId="0">
      <alignment horizontal="right" wrapText="1"/>
    </xf>
    <xf numFmtId="0" fontId="8" fillId="8" borderId="0" applyAlignment="1" pivotButton="0" quotePrefix="0" xfId="0">
      <alignment horizontal="right" wrapText="1"/>
    </xf>
    <xf numFmtId="0" fontId="8" fillId="8" borderId="21" applyAlignment="1" pivotButton="0" quotePrefix="0" xfId="0">
      <alignment horizontal="right" wrapText="1"/>
    </xf>
    <xf numFmtId="0" fontId="8" fillId="8" borderId="22" applyAlignment="1" pivotButton="0" quotePrefix="0" xfId="0">
      <alignment horizontal="right" wrapText="1"/>
    </xf>
    <xf numFmtId="0" fontId="8" fillId="8" borderId="23" applyAlignment="1" pivotButton="0" quotePrefix="0" xfId="0">
      <alignment horizontal="right" wrapText="1"/>
    </xf>
    <xf numFmtId="0" fontId="8" fillId="8" borderId="24" applyAlignment="1" pivotButton="0" quotePrefix="0" xfId="0">
      <alignment horizontal="right" wrapText="1"/>
    </xf>
    <xf numFmtId="0" fontId="8" fillId="8" borderId="17" applyAlignment="1" pivotButton="0" quotePrefix="0" xfId="0">
      <alignment horizontal="right" vertical="center" wrapText="1"/>
    </xf>
    <xf numFmtId="0" fontId="8" fillId="8" borderId="18" applyAlignment="1" pivotButton="0" quotePrefix="0" xfId="0">
      <alignment horizontal="right" vertical="center" wrapText="1"/>
    </xf>
    <xf numFmtId="0" fontId="8" fillId="8" borderId="19" applyAlignment="1" pivotButton="0" quotePrefix="0" xfId="0">
      <alignment horizontal="right" vertical="center" wrapText="1"/>
    </xf>
    <xf numFmtId="0" fontId="8" fillId="8" borderId="20" applyAlignment="1" pivotButton="0" quotePrefix="0" xfId="0">
      <alignment horizontal="right" vertical="center" wrapText="1"/>
    </xf>
    <xf numFmtId="0" fontId="8" fillId="8" borderId="0" applyAlignment="1" pivotButton="0" quotePrefix="0" xfId="0">
      <alignment horizontal="right" vertical="center" wrapText="1"/>
    </xf>
    <xf numFmtId="0" fontId="8" fillId="8" borderId="21" applyAlignment="1" pivotButton="0" quotePrefix="0" xfId="0">
      <alignment horizontal="right" vertical="center" wrapText="1"/>
    </xf>
    <xf numFmtId="0" fontId="8" fillId="8" borderId="22" applyAlignment="1" pivotButton="0" quotePrefix="0" xfId="0">
      <alignment horizontal="right" vertical="center" wrapText="1"/>
    </xf>
    <xf numFmtId="0" fontId="8" fillId="8" borderId="23" applyAlignment="1" pivotButton="0" quotePrefix="0" xfId="0">
      <alignment horizontal="right" vertical="center" wrapText="1"/>
    </xf>
    <xf numFmtId="0" fontId="8" fillId="8" borderId="24" applyAlignment="1" pivotButton="0" quotePrefix="0" xfId="0">
      <alignment horizontal="right" vertical="center" wrapText="1"/>
    </xf>
    <xf numFmtId="0" fontId="9" fillId="7" borderId="0" pivotButton="0" quotePrefix="0" xfId="0"/>
    <xf numFmtId="0" fontId="9" fillId="7" borderId="2" pivotButton="0" quotePrefix="0" xfId="0"/>
    <xf numFmtId="0" fontId="9" fillId="7" borderId="3" pivotButton="0" quotePrefix="0" xfId="0"/>
    <xf numFmtId="0" fontId="9" fillId="7" borderId="4" pivotButton="0" quotePrefix="0" xfId="0"/>
    <xf numFmtId="0" fontId="9" fillId="7" borderId="5" pivotButton="0" quotePrefix="0" xfId="0"/>
    <xf numFmtId="0" fontId="9" fillId="7" borderId="6" pivotButton="0" quotePrefix="0" xfId="0"/>
    <xf numFmtId="0" fontId="9" fillId="7" borderId="7" pivotButton="0" quotePrefix="0" xfId="0"/>
    <xf numFmtId="0" fontId="9" fillId="7" borderId="8" pivotButton="0" quotePrefix="0" xfId="0"/>
    <xf numFmtId="0" fontId="9" fillId="7" borderId="9" pivotButton="0" quotePrefix="0" xfId="0"/>
    <xf numFmtId="0" fontId="9" fillId="7" borderId="2" applyAlignment="1" pivotButton="0" quotePrefix="0" xfId="0">
      <alignment wrapText="1"/>
    </xf>
    <xf numFmtId="0" fontId="9" fillId="7" borderId="3" applyAlignment="1" pivotButton="0" quotePrefix="0" xfId="0">
      <alignment wrapText="1"/>
    </xf>
    <xf numFmtId="0" fontId="9" fillId="7" borderId="4" applyAlignment="1" pivotButton="0" quotePrefix="0" xfId="0">
      <alignment wrapText="1"/>
    </xf>
    <xf numFmtId="0" fontId="9" fillId="7" borderId="5" applyAlignment="1" pivotButton="0" quotePrefix="0" xfId="0">
      <alignment wrapText="1"/>
    </xf>
    <xf numFmtId="0" fontId="9" fillId="7" borderId="0" applyAlignment="1" pivotButton="0" quotePrefix="0" xfId="0">
      <alignment wrapText="1"/>
    </xf>
    <xf numFmtId="0" fontId="9" fillId="7" borderId="6" applyAlignment="1" pivotButton="0" quotePrefix="0" xfId="0">
      <alignment wrapText="1"/>
    </xf>
    <xf numFmtId="0" fontId="9" fillId="7" borderId="7" applyAlignment="1" pivotButton="0" quotePrefix="0" xfId="0">
      <alignment wrapText="1"/>
    </xf>
    <xf numFmtId="0" fontId="9" fillId="7" borderId="8" applyAlignment="1" pivotButton="0" quotePrefix="0" xfId="0">
      <alignment wrapText="1"/>
    </xf>
    <xf numFmtId="0" fontId="9" fillId="7" borderId="9" applyAlignment="1" pivotButton="0" quotePrefix="0" xfId="0">
      <alignment wrapText="1"/>
    </xf>
    <xf numFmtId="0" fontId="9" fillId="7" borderId="2" applyAlignment="1" pivotButton="0" quotePrefix="0" xfId="0">
      <alignment horizontal="right" wrapText="1"/>
    </xf>
    <xf numFmtId="0" fontId="9" fillId="7" borderId="3" applyAlignment="1" pivotButton="0" quotePrefix="0" xfId="0">
      <alignment horizontal="right" wrapText="1"/>
    </xf>
    <xf numFmtId="0" fontId="9" fillId="7" borderId="4" applyAlignment="1" pivotButton="0" quotePrefix="0" xfId="0">
      <alignment horizontal="right" wrapText="1"/>
    </xf>
    <xf numFmtId="0" fontId="9" fillId="7" borderId="5" applyAlignment="1" pivotButton="0" quotePrefix="0" xfId="0">
      <alignment horizontal="right" wrapText="1"/>
    </xf>
    <xf numFmtId="0" fontId="9" fillId="7" borderId="0" applyAlignment="1" pivotButton="0" quotePrefix="0" xfId="0">
      <alignment horizontal="right" wrapText="1"/>
    </xf>
    <xf numFmtId="0" fontId="9" fillId="7" borderId="6" applyAlignment="1" pivotButton="0" quotePrefix="0" xfId="0">
      <alignment horizontal="right" wrapText="1"/>
    </xf>
    <xf numFmtId="0" fontId="9" fillId="7" borderId="7" applyAlignment="1" pivotButton="0" quotePrefix="0" xfId="0">
      <alignment horizontal="right" wrapText="1"/>
    </xf>
    <xf numFmtId="0" fontId="9" fillId="7" borderId="8" applyAlignment="1" pivotButton="0" quotePrefix="0" xfId="0">
      <alignment horizontal="right" wrapText="1"/>
    </xf>
    <xf numFmtId="0" fontId="9" fillId="7" borderId="9" applyAlignment="1" pivotButton="0" quotePrefix="0" xfId="0">
      <alignment horizontal="right" wrapText="1"/>
    </xf>
    <xf numFmtId="0" fontId="9" fillId="7" borderId="2" applyAlignment="1" pivotButton="0" quotePrefix="0" xfId="0">
      <alignment horizontal="right" vertical="center" wrapText="1"/>
    </xf>
    <xf numFmtId="0" fontId="9" fillId="7" borderId="3" applyAlignment="1" pivotButton="0" quotePrefix="0" xfId="0">
      <alignment horizontal="right" vertical="center" wrapText="1"/>
    </xf>
    <xf numFmtId="0" fontId="9" fillId="7" borderId="4" applyAlignment="1" pivotButton="0" quotePrefix="0" xfId="0">
      <alignment horizontal="right" vertical="center" wrapText="1"/>
    </xf>
    <xf numFmtId="0" fontId="9" fillId="7" borderId="5" applyAlignment="1" pivotButton="0" quotePrefix="0" xfId="0">
      <alignment horizontal="right" vertical="center" wrapText="1"/>
    </xf>
    <xf numFmtId="0" fontId="9" fillId="7" borderId="0" applyAlignment="1" pivotButton="0" quotePrefix="0" xfId="0">
      <alignment horizontal="right" vertical="center" wrapText="1"/>
    </xf>
    <xf numFmtId="0" fontId="9" fillId="7" borderId="6" applyAlignment="1" pivotButton="0" quotePrefix="0" xfId="0">
      <alignment horizontal="right" vertical="center" wrapText="1"/>
    </xf>
    <xf numFmtId="0" fontId="9" fillId="7" borderId="7" applyAlignment="1" pivotButton="0" quotePrefix="0" xfId="0">
      <alignment horizontal="right" vertical="center" wrapText="1"/>
    </xf>
    <xf numFmtId="0" fontId="9" fillId="7" borderId="8" applyAlignment="1" pivotButton="0" quotePrefix="0" xfId="0">
      <alignment horizontal="right" vertical="center" wrapText="1"/>
    </xf>
    <xf numFmtId="0" fontId="9" fillId="7" borderId="9" applyAlignment="1" pivotButton="0" quotePrefix="0" xfId="0">
      <alignment horizontal="right" vertical="center" wrapText="1"/>
    </xf>
    <xf numFmtId="0" fontId="7" fillId="6" borderId="0" pivotButton="0" quotePrefix="0" xfId="0"/>
    <xf numFmtId="0" fontId="7" fillId="6" borderId="25" pivotButton="0" quotePrefix="0" xfId="0"/>
    <xf numFmtId="0" fontId="7" fillId="6" borderId="26" pivotButton="0" quotePrefix="0" xfId="0"/>
    <xf numFmtId="0" fontId="7" fillId="6" borderId="27" pivotButton="0" quotePrefix="0" xfId="0"/>
    <xf numFmtId="0" fontId="7" fillId="6" borderId="28" pivotButton="0" quotePrefix="0" xfId="0"/>
    <xf numFmtId="0" fontId="7" fillId="6" borderId="29" pivotButton="0" quotePrefix="0" xfId="0"/>
    <xf numFmtId="0" fontId="7" fillId="6" borderId="30" pivotButton="0" quotePrefix="0" xfId="0"/>
    <xf numFmtId="0" fontId="7" fillId="6" borderId="31" pivotButton="0" quotePrefix="0" xfId="0"/>
    <xf numFmtId="0" fontId="7" fillId="6" borderId="32" pivotButton="0" quotePrefix="0" xfId="0"/>
    <xf numFmtId="0" fontId="7" fillId="6" borderId="25" applyAlignment="1" pivotButton="0" quotePrefix="0" xfId="0">
      <alignment wrapText="1"/>
    </xf>
    <xf numFmtId="0" fontId="7" fillId="6" borderId="26" applyAlignment="1" pivotButton="0" quotePrefix="0" xfId="0">
      <alignment wrapText="1"/>
    </xf>
    <xf numFmtId="0" fontId="7" fillId="6" borderId="27" applyAlignment="1" pivotButton="0" quotePrefix="0" xfId="0">
      <alignment wrapText="1"/>
    </xf>
    <xf numFmtId="0" fontId="7" fillId="6" borderId="28" applyAlignment="1" pivotButton="0" quotePrefix="0" xfId="0">
      <alignment wrapText="1"/>
    </xf>
    <xf numFmtId="0" fontId="7" fillId="6" borderId="0" applyAlignment="1" pivotButton="0" quotePrefix="0" xfId="0">
      <alignment wrapText="1"/>
    </xf>
    <xf numFmtId="0" fontId="7" fillId="6" borderId="29" applyAlignment="1" pivotButton="0" quotePrefix="0" xfId="0">
      <alignment wrapText="1"/>
    </xf>
    <xf numFmtId="0" fontId="7" fillId="6" borderId="30" applyAlignment="1" pivotButton="0" quotePrefix="0" xfId="0">
      <alignment wrapText="1"/>
    </xf>
    <xf numFmtId="0" fontId="7" fillId="6" borderId="31" applyAlignment="1" pivotButton="0" quotePrefix="0" xfId="0">
      <alignment wrapText="1"/>
    </xf>
    <xf numFmtId="0" fontId="7" fillId="6" borderId="32" applyAlignment="1" pivotButton="0" quotePrefix="0" xfId="0">
      <alignment wrapText="1"/>
    </xf>
    <xf numFmtId="0" fontId="7" fillId="6" borderId="25" applyAlignment="1" pivotButton="0" quotePrefix="0" xfId="0">
      <alignment horizontal="right" wrapText="1"/>
    </xf>
    <xf numFmtId="0" fontId="7" fillId="6" borderId="26" applyAlignment="1" pivotButton="0" quotePrefix="0" xfId="0">
      <alignment horizontal="right" wrapText="1"/>
    </xf>
    <xf numFmtId="0" fontId="7" fillId="6" borderId="27" applyAlignment="1" pivotButton="0" quotePrefix="0" xfId="0">
      <alignment horizontal="right" wrapText="1"/>
    </xf>
    <xf numFmtId="0" fontId="7" fillId="6" borderId="28" applyAlignment="1" pivotButton="0" quotePrefix="0" xfId="0">
      <alignment horizontal="right" wrapText="1"/>
    </xf>
    <xf numFmtId="0" fontId="7" fillId="6" borderId="0" applyAlignment="1" pivotButton="0" quotePrefix="0" xfId="0">
      <alignment horizontal="right" wrapText="1"/>
    </xf>
    <xf numFmtId="0" fontId="7" fillId="6" borderId="29" applyAlignment="1" pivotButton="0" quotePrefix="0" xfId="0">
      <alignment horizontal="right" wrapText="1"/>
    </xf>
    <xf numFmtId="0" fontId="7" fillId="6" borderId="30" applyAlignment="1" pivotButton="0" quotePrefix="0" xfId="0">
      <alignment horizontal="right" wrapText="1"/>
    </xf>
    <xf numFmtId="0" fontId="7" fillId="6" borderId="31" applyAlignment="1" pivotButton="0" quotePrefix="0" xfId="0">
      <alignment horizontal="right" wrapText="1"/>
    </xf>
    <xf numFmtId="0" fontId="7" fillId="6" borderId="32" applyAlignment="1" pivotButton="0" quotePrefix="0" xfId="0">
      <alignment horizontal="right" wrapText="1"/>
    </xf>
    <xf numFmtId="0" fontId="7" fillId="6" borderId="25" applyAlignment="1" pivotButton="0" quotePrefix="0" xfId="0">
      <alignment horizontal="right" vertical="center" wrapText="1"/>
    </xf>
    <xf numFmtId="0" fontId="7" fillId="6" borderId="26" applyAlignment="1" pivotButton="0" quotePrefix="0" xfId="0">
      <alignment horizontal="right" vertical="center" wrapText="1"/>
    </xf>
    <xf numFmtId="0" fontId="7" fillId="6" borderId="27" applyAlignment="1" pivotButton="0" quotePrefix="0" xfId="0">
      <alignment horizontal="right" vertical="center" wrapText="1"/>
    </xf>
    <xf numFmtId="0" fontId="7" fillId="6" borderId="28" applyAlignment="1" pivotButton="0" quotePrefix="0" xfId="0">
      <alignment horizontal="right" vertical="center" wrapText="1"/>
    </xf>
    <xf numFmtId="0" fontId="7" fillId="6" borderId="0" applyAlignment="1" pivotButton="0" quotePrefix="0" xfId="0">
      <alignment horizontal="right" vertical="center" wrapText="1"/>
    </xf>
    <xf numFmtId="0" fontId="7" fillId="6" borderId="29" applyAlignment="1" pivotButton="0" quotePrefix="0" xfId="0">
      <alignment horizontal="right" vertical="center" wrapText="1"/>
    </xf>
    <xf numFmtId="0" fontId="7" fillId="6" borderId="30" applyAlignment="1" pivotButton="0" quotePrefix="0" xfId="0">
      <alignment horizontal="right" vertical="center" wrapText="1"/>
    </xf>
    <xf numFmtId="0" fontId="7" fillId="6" borderId="31" applyAlignment="1" pivotButton="0" quotePrefix="0" xfId="0">
      <alignment horizontal="right" vertical="center" wrapText="1"/>
    </xf>
    <xf numFmtId="0" fontId="7" fillId="6" borderId="32" applyAlignment="1" pivotButton="0" quotePrefix="0" xfId="0">
      <alignment horizontal="right" vertical="center" wrapText="1"/>
    </xf>
    <xf numFmtId="0" fontId="10" fillId="5" borderId="0" pivotButton="0" quotePrefix="0" xfId="0"/>
    <xf numFmtId="0" fontId="10" fillId="5" borderId="33" pivotButton="0" quotePrefix="0" xfId="0"/>
    <xf numFmtId="0" fontId="10" fillId="5" borderId="34" pivotButton="0" quotePrefix="0" xfId="0"/>
    <xf numFmtId="0" fontId="10" fillId="5" borderId="35" pivotButton="0" quotePrefix="0" xfId="0"/>
    <xf numFmtId="0" fontId="10" fillId="5" borderId="33" applyAlignment="1" pivotButton="0" quotePrefix="0" xfId="0">
      <alignment wrapText="1"/>
    </xf>
    <xf numFmtId="0" fontId="10" fillId="5" borderId="34" applyAlignment="1" pivotButton="0" quotePrefix="0" xfId="0">
      <alignment wrapText="1"/>
    </xf>
    <xf numFmtId="0" fontId="10" fillId="5" borderId="35" applyAlignment="1" pivotButton="0" quotePrefix="0" xfId="0">
      <alignment wrapText="1"/>
    </xf>
    <xf numFmtId="0" fontId="10" fillId="5" borderId="33" applyAlignment="1" pivotButton="0" quotePrefix="0" xfId="0">
      <alignment horizontal="center" wrapText="1"/>
    </xf>
    <xf numFmtId="0" fontId="10" fillId="5" borderId="34" applyAlignment="1" pivotButton="0" quotePrefix="0" xfId="0">
      <alignment horizontal="center" wrapText="1"/>
    </xf>
    <xf numFmtId="0" fontId="10" fillId="5" borderId="35" applyAlignment="1" pivotButton="0" quotePrefix="0" xfId="0">
      <alignment horizontal="center" wrapText="1"/>
    </xf>
    <xf numFmtId="0" fontId="10" fillId="5" borderId="33" applyAlignment="1" pivotButton="0" quotePrefix="0" xfId="0">
      <alignment horizontal="center" vertical="center" wrapText="1"/>
    </xf>
    <xf numFmtId="0" fontId="10" fillId="5" borderId="34" applyAlignment="1" pivotButton="0" quotePrefix="0" xfId="0">
      <alignment horizontal="center" vertical="center" wrapText="1"/>
    </xf>
    <xf numFmtId="0" fontId="10" fillId="5" borderId="35" applyAlignment="1" pivotButton="0" quotePrefix="0" xfId="0">
      <alignment horizontal="center" vertical="center" wrapText="1"/>
    </xf>
    <xf numFmtId="0" fontId="0" fillId="9" borderId="0" pivotButton="0" quotePrefix="0" xfId="0"/>
    <xf numFmtId="0" fontId="11" fillId="9" borderId="0" pivotButton="0" quotePrefix="0" xfId="0"/>
    <xf numFmtId="0" fontId="11" fillId="9" borderId="36" pivotButton="0" quotePrefix="0" xfId="0"/>
    <xf numFmtId="0" fontId="11" fillId="9" borderId="37" pivotButton="0" quotePrefix="0" xfId="0"/>
    <xf numFmtId="0" fontId="11" fillId="9" borderId="38" pivotButton="0" quotePrefix="0" xfId="0"/>
    <xf numFmtId="0" fontId="11" fillId="9" borderId="36" applyAlignment="1" pivotButton="0" quotePrefix="0" xfId="0">
      <alignment horizontal="right"/>
    </xf>
    <xf numFmtId="0" fontId="11" fillId="9" borderId="37" applyAlignment="1" pivotButton="0" quotePrefix="0" xfId="0">
      <alignment horizontal="right"/>
    </xf>
    <xf numFmtId="0" fontId="11" fillId="9" borderId="38" applyAlignment="1" pivotButton="0" quotePrefix="0" xfId="0">
      <alignment horizontal="right"/>
    </xf>
    <xf numFmtId="0" fontId="11" fillId="9" borderId="36" applyAlignment="1" pivotButton="0" quotePrefix="0" xfId="0">
      <alignment horizontal="right" vertical="center"/>
    </xf>
    <xf numFmtId="0" fontId="11" fillId="9" borderId="37" applyAlignment="1" pivotButton="0" quotePrefix="0" xfId="0">
      <alignment horizontal="right" vertical="center"/>
    </xf>
    <xf numFmtId="0" fontId="11" fillId="9" borderId="38" applyAlignment="1" pivotButton="0" quotePrefix="0" xfId="0">
      <alignment horizontal="right" vertical="center"/>
    </xf>
    <xf numFmtId="164" fontId="11" fillId="9" borderId="37" applyAlignment="1" pivotButton="0" quotePrefix="0" xfId="0">
      <alignment horizontal="right" vertical="center"/>
    </xf>
    <xf numFmtId="3" fontId="11" fillId="9" borderId="37" applyAlignment="1" pivotButton="0" quotePrefix="0" xfId="0">
      <alignment horizontal="right" vertical="center"/>
    </xf>
    <xf numFmtId="0" fontId="5" fillId="6" borderId="0" pivotButton="0" quotePrefix="0" xfId="0"/>
    <xf numFmtId="0" fontId="5" fillId="6" borderId="0" applyAlignment="1" pivotButton="0" quotePrefix="0" xfId="0">
      <alignment wrapText="1"/>
    </xf>
    <xf numFmtId="0" fontId="5" fillId="6" borderId="0" applyAlignment="1" pivotButton="0" quotePrefix="0" xfId="0">
      <alignment horizontal="right" wrapText="1"/>
    </xf>
    <xf numFmtId="0" fontId="5" fillId="6" borderId="0" applyAlignment="1" pivotButton="0" quotePrefix="0" xfId="0">
      <alignment horizontal="right" vertical="center" wrapText="1"/>
    </xf>
    <xf numFmtId="0" fontId="11" fillId="9" borderId="36" applyAlignment="1" pivotButton="0" quotePrefix="0" xfId="0">
      <alignment horizontal="right" vertical="center" wrapText="1"/>
    </xf>
    <xf numFmtId="0" fontId="11" fillId="9" borderId="37" applyAlignment="1" pivotButton="0" quotePrefix="0" xfId="0">
      <alignment horizontal="right" vertical="center" wrapText="1"/>
    </xf>
    <xf numFmtId="3" fontId="11" fillId="9" borderId="37" applyAlignment="1" pivotButton="0" quotePrefix="0" xfId="0">
      <alignment horizontal="right" vertical="center" wrapText="1"/>
    </xf>
    <xf numFmtId="164" fontId="11" fillId="9" borderId="37" applyAlignment="1" pivotButton="0" quotePrefix="0" xfId="0">
      <alignment horizontal="right" vertical="center" wrapText="1"/>
    </xf>
    <xf numFmtId="0" fontId="11" fillId="9" borderId="38" applyAlignment="1" pivotButton="0" quotePrefix="0" xfId="0">
      <alignment horizontal="right" vertical="center" wrapText="1"/>
    </xf>
    <xf numFmtId="0" fontId="12" fillId="8" borderId="0" pivotButton="0" quotePrefix="0" xfId="0"/>
    <xf numFmtId="0" fontId="12" fillId="8" borderId="39" pivotButton="0" quotePrefix="0" xfId="0"/>
    <xf numFmtId="0" fontId="12" fillId="8" borderId="40" pivotButton="0" quotePrefix="0" xfId="0"/>
    <xf numFmtId="0" fontId="12" fillId="8" borderId="41" pivotButton="0" quotePrefix="0" xfId="0"/>
    <xf numFmtId="0" fontId="12" fillId="8" borderId="39" applyAlignment="1" pivotButton="0" quotePrefix="0" xfId="0">
      <alignment horizontal="right"/>
    </xf>
    <xf numFmtId="0" fontId="12" fillId="8" borderId="40" applyAlignment="1" pivotButton="0" quotePrefix="0" xfId="0">
      <alignment horizontal="right"/>
    </xf>
    <xf numFmtId="0" fontId="12" fillId="8" borderId="41" applyAlignment="1" pivotButton="0" quotePrefix="0" xfId="0">
      <alignment horizontal="right"/>
    </xf>
    <xf numFmtId="0" fontId="12" fillId="8" borderId="39" applyAlignment="1" pivotButton="0" quotePrefix="0" xfId="0">
      <alignment horizontal="right" vertical="center"/>
    </xf>
    <xf numFmtId="0" fontId="12" fillId="8" borderId="40" applyAlignment="1" pivotButton="0" quotePrefix="0" xfId="0">
      <alignment horizontal="right" vertical="center"/>
    </xf>
    <xf numFmtId="0" fontId="12" fillId="8" borderId="41" applyAlignment="1" pivotButton="0" quotePrefix="0" xfId="0">
      <alignment horizontal="right" vertical="center"/>
    </xf>
    <xf numFmtId="3" fontId="0" fillId="0" borderId="0" pivotButton="0" quotePrefix="0" xfId="0"/>
    <xf numFmtId="3" fontId="12" fillId="8" borderId="39" applyAlignment="1" pivotButton="0" quotePrefix="0" xfId="0">
      <alignment horizontal="right" vertical="center"/>
    </xf>
    <xf numFmtId="3" fontId="12" fillId="8" borderId="40" applyAlignment="1" pivotButton="0" quotePrefix="0" xfId="0">
      <alignment horizontal="right" vertical="center"/>
    </xf>
    <xf numFmtId="3" fontId="12" fillId="8" borderId="41" applyAlignment="1" pivotButton="0" quotePrefix="0" xfId="0">
      <alignment horizontal="right" vertical="center"/>
    </xf>
    <xf numFmtId="3" fontId="0" fillId="0" borderId="0" applyAlignment="1" pivotButton="0" quotePrefix="0" xfId="0">
      <alignment vertical="center"/>
    </xf>
    <xf numFmtId="3" fontId="0" fillId="0" borderId="0" applyAlignment="1" pivotButton="0" quotePrefix="0" xfId="0">
      <alignment vertical="center" wrapText="1"/>
    </xf>
    <xf numFmtId="3" fontId="12" fillId="8" borderId="39" applyAlignment="1" pivotButton="0" quotePrefix="0" xfId="0">
      <alignment horizontal="right" vertical="center" wrapText="1"/>
    </xf>
    <xf numFmtId="3" fontId="12" fillId="8" borderId="40" applyAlignment="1" pivotButton="0" quotePrefix="0" xfId="0">
      <alignment horizontal="right" vertical="center" wrapText="1"/>
    </xf>
    <xf numFmtId="3" fontId="12" fillId="8" borderId="41" applyAlignment="1" pivotButton="0" quotePrefix="0" xfId="0">
      <alignment horizontal="right" vertical="center" wrapText="1"/>
    </xf>
    <xf numFmtId="165" fontId="12" fillId="8" borderId="40" applyAlignment="1" pivotButton="0" quotePrefix="0" xfId="0">
      <alignment horizontal="right" vertical="center"/>
    </xf>
    <xf numFmtId="166" fontId="12" fillId="8" borderId="40" applyAlignment="1" pivotButton="0" quotePrefix="0" xfId="0">
      <alignment horizontal="right" vertical="center"/>
    </xf>
    <xf numFmtId="164" fontId="12" fillId="8" borderId="40" applyAlignment="1" pivotButton="0" quotePrefix="0" xfId="0">
      <alignment horizontal="right" vertical="center"/>
    </xf>
    <xf numFmtId="165" fontId="12" fillId="8" borderId="40" applyAlignment="1" pivotButton="0" quotePrefix="0" xfId="0">
      <alignment horizontal="right" vertical="center" wrapText="1"/>
    </xf>
    <xf numFmtId="164" fontId="12" fillId="8" borderId="40" applyAlignment="1" pivotButton="0" quotePrefix="0" xfId="0">
      <alignment horizontal="right" vertical="center" wrapText="1"/>
    </xf>
    <xf numFmtId="0" fontId="12" fillId="8" borderId="41" applyAlignment="1" pivotButton="0" quotePrefix="0" xfId="0">
      <alignment horizontal="right" vertical="center" wrapText="1"/>
    </xf>
    <xf numFmtId="166" fontId="12" fillId="8" borderId="40" applyAlignment="1" pivotButton="0" quotePrefix="0" xfId="0">
      <alignment horizontal="right" vertical="center" wrapText="1"/>
    </xf>
    <xf numFmtId="0" fontId="12" fillId="8" borderId="17" pivotButton="0" quotePrefix="0" xfId="0"/>
    <xf numFmtId="0" fontId="12" fillId="8" borderId="18" pivotButton="0" quotePrefix="0" xfId="0"/>
    <xf numFmtId="0" fontId="12" fillId="8" borderId="19" pivotButton="0" quotePrefix="0" xfId="0"/>
    <xf numFmtId="0" fontId="12" fillId="8" borderId="20" pivotButton="0" quotePrefix="0" xfId="0"/>
    <xf numFmtId="0" fontId="12" fillId="8" borderId="21" pivotButton="0" quotePrefix="0" xfId="0"/>
    <xf numFmtId="0" fontId="12" fillId="8" borderId="22" pivotButton="0" quotePrefix="0" xfId="0"/>
    <xf numFmtId="0" fontId="12" fillId="8" borderId="23" pivotButton="0" quotePrefix="0" xfId="0"/>
    <xf numFmtId="0" fontId="12" fillId="8" borderId="24" pivotButton="0" quotePrefix="0" xfId="0"/>
    <xf numFmtId="0" fontId="12" fillId="8" borderId="17" applyAlignment="1" pivotButton="0" quotePrefix="0" xfId="0">
      <alignment horizontal="right"/>
    </xf>
    <xf numFmtId="0" fontId="12" fillId="8" borderId="18" applyAlignment="1" pivotButton="0" quotePrefix="0" xfId="0">
      <alignment horizontal="right"/>
    </xf>
    <xf numFmtId="0" fontId="12" fillId="8" borderId="19" applyAlignment="1" pivotButton="0" quotePrefix="0" xfId="0">
      <alignment horizontal="right"/>
    </xf>
    <xf numFmtId="0" fontId="12" fillId="8" borderId="20" applyAlignment="1" pivotButton="0" quotePrefix="0" xfId="0">
      <alignment horizontal="right"/>
    </xf>
    <xf numFmtId="0" fontId="12" fillId="8" borderId="0" applyAlignment="1" pivotButton="0" quotePrefix="0" xfId="0">
      <alignment horizontal="right"/>
    </xf>
    <xf numFmtId="0" fontId="12" fillId="8" borderId="21" applyAlignment="1" pivotButton="0" quotePrefix="0" xfId="0">
      <alignment horizontal="right"/>
    </xf>
    <xf numFmtId="0" fontId="12" fillId="8" borderId="22" applyAlignment="1" pivotButton="0" quotePrefix="0" xfId="0">
      <alignment horizontal="right"/>
    </xf>
    <xf numFmtId="0" fontId="12" fillId="8" borderId="23" applyAlignment="1" pivotButton="0" quotePrefix="0" xfId="0">
      <alignment horizontal="right"/>
    </xf>
    <xf numFmtId="0" fontId="12" fillId="8" borderId="24" applyAlignment="1" pivotButton="0" quotePrefix="0" xfId="0">
      <alignment horizontal="right"/>
    </xf>
    <xf numFmtId="0" fontId="12" fillId="8" borderId="17" applyAlignment="1" pivotButton="0" quotePrefix="0" xfId="0">
      <alignment horizontal="right" vertical="center"/>
    </xf>
    <xf numFmtId="0" fontId="12" fillId="8" borderId="18" applyAlignment="1" pivotButton="0" quotePrefix="0" xfId="0">
      <alignment horizontal="right" vertical="center"/>
    </xf>
    <xf numFmtId="0" fontId="12" fillId="8" borderId="19" applyAlignment="1" pivotButton="0" quotePrefix="0" xfId="0">
      <alignment horizontal="right" vertical="center"/>
    </xf>
    <xf numFmtId="0" fontId="12" fillId="8" borderId="20" applyAlignment="1" pivotButton="0" quotePrefix="0" xfId="0">
      <alignment horizontal="right" vertical="center"/>
    </xf>
    <xf numFmtId="0" fontId="12" fillId="8" borderId="0" applyAlignment="1" pivotButton="0" quotePrefix="0" xfId="0">
      <alignment horizontal="right" vertical="center"/>
    </xf>
    <xf numFmtId="0" fontId="12" fillId="8" borderId="21" applyAlignment="1" pivotButton="0" quotePrefix="0" xfId="0">
      <alignment horizontal="right" vertical="center"/>
    </xf>
    <xf numFmtId="0" fontId="12" fillId="8" borderId="22" applyAlignment="1" pivotButton="0" quotePrefix="0" xfId="0">
      <alignment horizontal="right" vertical="center"/>
    </xf>
    <xf numFmtId="0" fontId="12" fillId="8" borderId="23" applyAlignment="1" pivotButton="0" quotePrefix="0" xfId="0">
      <alignment horizontal="right" vertical="center"/>
    </xf>
    <xf numFmtId="0" fontId="12" fillId="8" borderId="24" applyAlignment="1" pivotButton="0" quotePrefix="0" xfId="0">
      <alignment horizontal="right" vertical="center"/>
    </xf>
    <xf numFmtId="0" fontId="12" fillId="2" borderId="22" applyAlignment="1" pivotButton="0" quotePrefix="0" xfId="0">
      <alignment horizontal="right" vertical="center"/>
    </xf>
    <xf numFmtId="0" fontId="12" fillId="2" borderId="23" applyAlignment="1" pivotButton="0" quotePrefix="0" xfId="0">
      <alignment horizontal="right" vertical="center"/>
    </xf>
    <xf numFmtId="0" fontId="12" fillId="2" borderId="24" applyAlignment="1" pivotButton="0" quotePrefix="0" xfId="0">
      <alignment horizontal="right" vertical="center"/>
    </xf>
    <xf numFmtId="0" fontId="13" fillId="2" borderId="0" pivotButton="0" quotePrefix="0" xfId="0"/>
    <xf numFmtId="0" fontId="10" fillId="2" borderId="22" applyAlignment="1" pivotButton="0" quotePrefix="0" xfId="0">
      <alignment horizontal="right" vertical="center"/>
    </xf>
    <xf numFmtId="0" fontId="10" fillId="2" borderId="23" applyAlignment="1" pivotButton="0" quotePrefix="0" xfId="0">
      <alignment horizontal="right" vertical="center"/>
    </xf>
    <xf numFmtId="0" fontId="10" fillId="2" borderId="24" applyAlignment="1" pivotButton="0" quotePrefix="0" xfId="0">
      <alignment horizontal="right" vertical="center"/>
    </xf>
    <xf numFmtId="0" fontId="13" fillId="2" borderId="42" pivotButton="0" quotePrefix="0" xfId="0"/>
    <xf numFmtId="0" fontId="13" fillId="2" borderId="43" pivotButton="0" quotePrefix="0" xfId="0"/>
    <xf numFmtId="0" fontId="10" fillId="2" borderId="44" applyAlignment="1" pivotButton="0" quotePrefix="0" xfId="0">
      <alignment horizontal="right" vertical="center"/>
    </xf>
    <xf numFmtId="0" fontId="10" fillId="2" borderId="43" applyAlignment="1" pivotButton="0" quotePrefix="0" xfId="0">
      <alignment horizontal="right" vertical="center"/>
    </xf>
    <xf numFmtId="0" fontId="10" fillId="2" borderId="45" applyAlignment="1" pivotButton="0" quotePrefix="0" xfId="0">
      <alignment horizontal="right" vertical="center"/>
    </xf>
    <xf numFmtId="0" fontId="13" fillId="2" borderId="46" pivotButton="0" quotePrefix="0" xfId="0"/>
    <xf numFmtId="164" fontId="0" fillId="0" borderId="0" pivotButton="0" quotePrefix="0" xfId="0"/>
    <xf numFmtId="164" fontId="13" fillId="2" borderId="43" pivotButton="0" quotePrefix="0" xfId="0"/>
    <xf numFmtId="3" fontId="12" fillId="8" borderId="18" applyAlignment="1" pivotButton="0" quotePrefix="0" xfId="0">
      <alignment horizontal="right" vertical="center"/>
    </xf>
    <xf numFmtId="3" fontId="12" fillId="8" borderId="19" applyAlignment="1" pivotButton="0" quotePrefix="0" xfId="0">
      <alignment horizontal="right" vertical="center"/>
    </xf>
    <xf numFmtId="3" fontId="12" fillId="8" borderId="0" applyAlignment="1" pivotButton="0" quotePrefix="0" xfId="0">
      <alignment horizontal="right" vertical="center"/>
    </xf>
    <xf numFmtId="3" fontId="12" fillId="8" borderId="21" applyAlignment="1" pivotButton="0" quotePrefix="0" xfId="0">
      <alignment horizontal="right" vertical="center"/>
    </xf>
    <xf numFmtId="3" fontId="10" fillId="2" borderId="43" applyAlignment="1" pivotButton="0" quotePrefix="0" xfId="0">
      <alignment horizontal="right" vertical="center"/>
    </xf>
    <xf numFmtId="3" fontId="10" fillId="2" borderId="45" applyAlignment="1" pivotButton="0" quotePrefix="0" xfId="0">
      <alignment horizontal="right" vertical="center"/>
    </xf>
    <xf numFmtId="164" fontId="0" fillId="0" borderId="0" applyAlignment="1" pivotButton="0" quotePrefix="0" xfId="0">
      <alignment vertical="center"/>
    </xf>
    <xf numFmtId="0" fontId="13" fillId="2" borderId="42" applyAlignment="1" pivotButton="0" quotePrefix="0" xfId="0">
      <alignment vertical="center"/>
    </xf>
    <xf numFmtId="164" fontId="13" fillId="2" borderId="43" applyAlignment="1" pivotButton="0" quotePrefix="0" xfId="0">
      <alignment vertical="center"/>
    </xf>
    <xf numFmtId="0" fontId="13" fillId="2" borderId="46" applyAlignment="1" pivotButton="0" quotePrefix="0" xfId="0">
      <alignment vertical="center"/>
    </xf>
    <xf numFmtId="164" fontId="0" fillId="0" borderId="0" applyAlignment="1" pivotButton="0" quotePrefix="0" xfId="0">
      <alignment vertical="center" wrapText="1"/>
    </xf>
    <xf numFmtId="0" fontId="12" fillId="8" borderId="17" applyAlignment="1" pivotButton="0" quotePrefix="0" xfId="0">
      <alignment horizontal="right" vertical="center" wrapText="1"/>
    </xf>
    <xf numFmtId="0" fontId="12" fillId="8" borderId="18" applyAlignment="1" pivotButton="0" quotePrefix="0" xfId="0">
      <alignment horizontal="right" vertical="center" wrapText="1"/>
    </xf>
    <xf numFmtId="3" fontId="12" fillId="8" borderId="18" applyAlignment="1" pivotButton="0" quotePrefix="0" xfId="0">
      <alignment horizontal="right" vertical="center" wrapText="1"/>
    </xf>
    <xf numFmtId="3" fontId="12" fillId="8" borderId="19" applyAlignment="1" pivotButton="0" quotePrefix="0" xfId="0">
      <alignment horizontal="right" vertical="center" wrapText="1"/>
    </xf>
    <xf numFmtId="0" fontId="12" fillId="8" borderId="20" applyAlignment="1" pivotButton="0" quotePrefix="0" xfId="0">
      <alignment horizontal="right" vertical="center" wrapText="1"/>
    </xf>
    <xf numFmtId="0" fontId="12" fillId="8" borderId="0" applyAlignment="1" pivotButton="0" quotePrefix="0" xfId="0">
      <alignment horizontal="right" vertical="center" wrapText="1"/>
    </xf>
    <xf numFmtId="3" fontId="12" fillId="8" borderId="0" applyAlignment="1" pivotButton="0" quotePrefix="0" xfId="0">
      <alignment horizontal="right" vertical="center" wrapText="1"/>
    </xf>
    <xf numFmtId="3" fontId="12" fillId="8" borderId="21" applyAlignment="1" pivotButton="0" quotePrefix="0" xfId="0">
      <alignment horizontal="right" vertical="center" wrapText="1"/>
    </xf>
    <xf numFmtId="0" fontId="13" fillId="2" borderId="42" applyAlignment="1" pivotButton="0" quotePrefix="0" xfId="0">
      <alignment vertical="center" wrapText="1"/>
    </xf>
    <xf numFmtId="164" fontId="13" fillId="2" borderId="43" applyAlignment="1" pivotButton="0" quotePrefix="0" xfId="0">
      <alignment vertical="center" wrapText="1"/>
    </xf>
    <xf numFmtId="0" fontId="10" fillId="2" borderId="44" applyAlignment="1" pivotButton="0" quotePrefix="0" xfId="0">
      <alignment horizontal="right" vertical="center" wrapText="1"/>
    </xf>
    <xf numFmtId="0" fontId="10" fillId="2" borderId="43" applyAlignment="1" pivotButton="0" quotePrefix="0" xfId="0">
      <alignment horizontal="right" vertical="center" wrapText="1"/>
    </xf>
    <xf numFmtId="3" fontId="10" fillId="2" borderId="43" applyAlignment="1" pivotButton="0" quotePrefix="0" xfId="0">
      <alignment horizontal="right" vertical="center" wrapText="1"/>
    </xf>
    <xf numFmtId="3" fontId="10" fillId="2" borderId="45" applyAlignment="1" pivotButton="0" quotePrefix="0" xfId="0">
      <alignment horizontal="right" vertical="center" wrapText="1"/>
    </xf>
    <xf numFmtId="0" fontId="13" fillId="2" borderId="46" applyAlignment="1" pivotButton="0" quotePrefix="0" xfId="0">
      <alignment vertical="center" wrapText="1"/>
    </xf>
    <xf numFmtId="0" fontId="11" fillId="9" borderId="47" pivotButton="0" quotePrefix="0" xfId="0"/>
    <xf numFmtId="0" fontId="11" fillId="9" borderId="48" pivotButton="0" quotePrefix="0" xfId="0"/>
    <xf numFmtId="0" fontId="11" fillId="9" borderId="49" pivotButton="0" quotePrefix="0" xfId="0"/>
    <xf numFmtId="0" fontId="11" fillId="9" borderId="50" pivotButton="0" quotePrefix="0" xfId="0"/>
    <xf numFmtId="0" fontId="11" fillId="9" borderId="51" pivotButton="0" quotePrefix="0" xfId="0"/>
    <xf numFmtId="0" fontId="11" fillId="9" borderId="52" pivotButton="0" quotePrefix="0" xfId="0"/>
    <xf numFmtId="0" fontId="11" fillId="9" borderId="53" pivotButton="0" quotePrefix="0" xfId="0"/>
    <xf numFmtId="0" fontId="11" fillId="9" borderId="54" pivotButton="0" quotePrefix="0" xfId="0"/>
    <xf numFmtId="0" fontId="11" fillId="9" borderId="47" applyAlignment="1" pivotButton="0" quotePrefix="0" xfId="0">
      <alignment horizontal="right"/>
    </xf>
    <xf numFmtId="0" fontId="11" fillId="9" borderId="48" applyAlignment="1" pivotButton="0" quotePrefix="0" xfId="0">
      <alignment horizontal="right"/>
    </xf>
    <xf numFmtId="0" fontId="11" fillId="9" borderId="49" applyAlignment="1" pivotButton="0" quotePrefix="0" xfId="0">
      <alignment horizontal="right"/>
    </xf>
    <xf numFmtId="0" fontId="11" fillId="9" borderId="50" applyAlignment="1" pivotButton="0" quotePrefix="0" xfId="0">
      <alignment horizontal="right"/>
    </xf>
    <xf numFmtId="0" fontId="11" fillId="9" borderId="0" applyAlignment="1" pivotButton="0" quotePrefix="0" xfId="0">
      <alignment horizontal="right"/>
    </xf>
    <xf numFmtId="0" fontId="11" fillId="9" borderId="51" applyAlignment="1" pivotButton="0" quotePrefix="0" xfId="0">
      <alignment horizontal="right"/>
    </xf>
    <xf numFmtId="0" fontId="11" fillId="9" borderId="52" applyAlignment="1" pivotButton="0" quotePrefix="0" xfId="0">
      <alignment horizontal="right"/>
    </xf>
    <xf numFmtId="0" fontId="11" fillId="9" borderId="53" applyAlignment="1" pivotButton="0" quotePrefix="0" xfId="0">
      <alignment horizontal="right"/>
    </xf>
    <xf numFmtId="0" fontId="11" fillId="9" borderId="54" applyAlignment="1" pivotButton="0" quotePrefix="0" xfId="0">
      <alignment horizontal="right"/>
    </xf>
    <xf numFmtId="0" fontId="11" fillId="9" borderId="47" applyAlignment="1" pivotButton="0" quotePrefix="0" xfId="0">
      <alignment horizontal="right" vertical="center"/>
    </xf>
    <xf numFmtId="0" fontId="11" fillId="9" borderId="48" applyAlignment="1" pivotButton="0" quotePrefix="0" xfId="0">
      <alignment horizontal="right" vertical="center"/>
    </xf>
    <xf numFmtId="0" fontId="11" fillId="9" borderId="49" applyAlignment="1" pivotButton="0" quotePrefix="0" xfId="0">
      <alignment horizontal="right" vertical="center"/>
    </xf>
    <xf numFmtId="0" fontId="11" fillId="9" borderId="50" applyAlignment="1" pivotButton="0" quotePrefix="0" xfId="0">
      <alignment horizontal="right" vertical="center"/>
    </xf>
    <xf numFmtId="0" fontId="11" fillId="9" borderId="0" applyAlignment="1" pivotButton="0" quotePrefix="0" xfId="0">
      <alignment horizontal="right" vertical="center"/>
    </xf>
    <xf numFmtId="0" fontId="11" fillId="9" borderId="51" applyAlignment="1" pivotButton="0" quotePrefix="0" xfId="0">
      <alignment horizontal="right" vertical="center"/>
    </xf>
    <xf numFmtId="0" fontId="11" fillId="9" borderId="52" applyAlignment="1" pivotButton="0" quotePrefix="0" xfId="0">
      <alignment horizontal="right" vertical="center"/>
    </xf>
    <xf numFmtId="0" fontId="11" fillId="9" borderId="53" applyAlignment="1" pivotButton="0" quotePrefix="0" xfId="0">
      <alignment horizontal="right" vertical="center"/>
    </xf>
    <xf numFmtId="0" fontId="11" fillId="9" borderId="54" applyAlignment="1" pivotButton="0" quotePrefix="0" xfId="0">
      <alignment horizontal="right" vertical="center"/>
    </xf>
    <xf numFmtId="3" fontId="11" fillId="9" borderId="49" applyAlignment="1" pivotButton="0" quotePrefix="0" xfId="0">
      <alignment horizontal="right" vertical="center"/>
    </xf>
    <xf numFmtId="3" fontId="11" fillId="9" borderId="51" applyAlignment="1" pivotButton="0" quotePrefix="0" xfId="0">
      <alignment horizontal="right" vertical="center"/>
    </xf>
    <xf numFmtId="3" fontId="11" fillId="9" borderId="54" applyAlignment="1" pivotButton="0" quotePrefix="0" xfId="0">
      <alignment horizontal="right" vertical="center"/>
    </xf>
    <xf numFmtId="165" fontId="11" fillId="9" borderId="48" applyAlignment="1" pivotButton="0" quotePrefix="0" xfId="0">
      <alignment horizontal="right" vertical="center"/>
    </xf>
    <xf numFmtId="165" fontId="11" fillId="9" borderId="0" applyAlignment="1" pivotButton="0" quotePrefix="0" xfId="0">
      <alignment horizontal="right" vertical="center"/>
    </xf>
    <xf numFmtId="165" fontId="11" fillId="9" borderId="53" applyAlignment="1" pivotButton="0" quotePrefix="0" xfId="0">
      <alignment horizontal="right" vertical="center"/>
    </xf>
    <xf numFmtId="0" fontId="11" fillId="9" borderId="47" applyAlignment="1" pivotButton="0" quotePrefix="0" xfId="0">
      <alignment horizontal="right" vertical="center" wrapText="1"/>
    </xf>
    <xf numFmtId="0" fontId="11" fillId="9" borderId="48" applyAlignment="1" pivotButton="0" quotePrefix="0" xfId="0">
      <alignment horizontal="right" vertical="center" wrapText="1"/>
    </xf>
    <xf numFmtId="165" fontId="11" fillId="9" borderId="48" applyAlignment="1" pivotButton="0" quotePrefix="0" xfId="0">
      <alignment horizontal="right" vertical="center" wrapText="1"/>
    </xf>
    <xf numFmtId="3" fontId="11" fillId="9" borderId="49" applyAlignment="1" pivotButton="0" quotePrefix="0" xfId="0">
      <alignment horizontal="right" vertical="center" wrapText="1"/>
    </xf>
    <xf numFmtId="0" fontId="11" fillId="9" borderId="50" applyAlignment="1" pivotButton="0" quotePrefix="0" xfId="0">
      <alignment horizontal="right" vertical="center" wrapText="1"/>
    </xf>
    <xf numFmtId="0" fontId="11" fillId="9" borderId="0" applyAlignment="1" pivotButton="0" quotePrefix="0" xfId="0">
      <alignment horizontal="right" vertical="center" wrapText="1"/>
    </xf>
    <xf numFmtId="165" fontId="11" fillId="9" borderId="0" applyAlignment="1" pivotButton="0" quotePrefix="0" xfId="0">
      <alignment horizontal="right" vertical="center" wrapText="1"/>
    </xf>
    <xf numFmtId="3" fontId="11" fillId="9" borderId="51" applyAlignment="1" pivotButton="0" quotePrefix="0" xfId="0">
      <alignment horizontal="right" vertical="center" wrapText="1"/>
    </xf>
    <xf numFmtId="0" fontId="11" fillId="9" borderId="52" applyAlignment="1" pivotButton="0" quotePrefix="0" xfId="0">
      <alignment horizontal="right" vertical="center" wrapText="1"/>
    </xf>
    <xf numFmtId="0" fontId="11" fillId="9" borderId="53" applyAlignment="1" pivotButton="0" quotePrefix="0" xfId="0">
      <alignment horizontal="right" vertical="center" wrapText="1"/>
    </xf>
    <xf numFmtId="165" fontId="11" fillId="9" borderId="53" applyAlignment="1" pivotButton="0" quotePrefix="0" xfId="0">
      <alignment horizontal="right" vertical="center" wrapText="1"/>
    </xf>
    <xf numFmtId="3" fontId="11" fillId="9" borderId="54" applyAlignment="1" pivotButton="0" quotePrefix="0" xfId="0">
      <alignment horizontal="right" vertical="center" wrapText="1"/>
    </xf>
    <xf numFmtId="164" fontId="12" fillId="8" borderId="41" applyAlignment="1" pivotButton="0" quotePrefix="0" xfId="0">
      <alignment horizontal="right" vertical="center"/>
    </xf>
    <xf numFmtId="3" fontId="11" fillId="9" borderId="36" applyAlignment="1" pivotButton="0" quotePrefix="0" xfId="0">
      <alignment horizontal="right" vertical="center"/>
    </xf>
    <xf numFmtId="3" fontId="11" fillId="9" borderId="38" applyAlignment="1" pivotButton="0" quotePrefix="0" xfId="0">
      <alignment horizontal="right" vertical="center"/>
    </xf>
    <xf numFmtId="165" fontId="12" fillId="8" borderId="17" applyAlignment="1" pivotButton="0" quotePrefix="0" xfId="0">
      <alignment horizontal="right" vertical="center"/>
    </xf>
    <xf numFmtId="165" fontId="12" fillId="8" borderId="18" applyAlignment="1" pivotButton="0" quotePrefix="0" xfId="0">
      <alignment horizontal="right" vertical="center"/>
    </xf>
    <xf numFmtId="165" fontId="12" fillId="8" borderId="20" applyAlignment="1" pivotButton="0" quotePrefix="0" xfId="0">
      <alignment horizontal="right" vertical="center"/>
    </xf>
    <xf numFmtId="165" fontId="12" fillId="8" borderId="0" applyAlignment="1" pivotButton="0" quotePrefix="0" xfId="0">
      <alignment horizontal="right" vertical="center"/>
    </xf>
    <xf numFmtId="165" fontId="12" fillId="8" borderId="22" applyAlignment="1" pivotButton="0" quotePrefix="0" xfId="0">
      <alignment horizontal="right" vertical="center"/>
    </xf>
    <xf numFmtId="165" fontId="12" fillId="8" borderId="23" applyAlignment="1" pivotButton="0" quotePrefix="0" xfId="0">
      <alignment horizontal="right" vertical="center"/>
    </xf>
    <xf numFmtId="3" fontId="12" fillId="8" borderId="24" applyAlignment="1" pivotButton="0" quotePrefix="0" xfId="0">
      <alignment horizontal="right" vertical="center"/>
    </xf>
    <xf numFmtId="0" fontId="5" fillId="4" borderId="0" applyAlignment="1" pivotButton="0" quotePrefix="0" xfId="0">
      <alignment wrapText="1"/>
    </xf>
    <xf numFmtId="0" fontId="5" fillId="4" borderId="0" applyAlignment="1" pivotButton="0" quotePrefix="0" xfId="0">
      <alignment horizontal="right" wrapText="1"/>
    </xf>
    <xf numFmtId="0" fontId="5" fillId="4" borderId="0" applyAlignment="1" pivotButton="0" quotePrefix="0" xfId="0">
      <alignment horizontal="right" vertical="center" wrapText="1"/>
    </xf>
    <xf numFmtId="0" fontId="12" fillId="8" borderId="39" applyAlignment="1" pivotButton="0" quotePrefix="0" xfId="0">
      <alignment horizontal="right" vertical="center" wrapText="1"/>
    </xf>
    <xf numFmtId="0" fontId="12" fillId="8" borderId="40" applyAlignment="1" pivotButton="0" quotePrefix="0" xfId="0">
      <alignment horizontal="right" vertical="center" wrapText="1"/>
    </xf>
    <xf numFmtId="164" fontId="12" fillId="8" borderId="41" applyAlignment="1" pivotButton="0" quotePrefix="0" xfId="0">
      <alignment horizontal="right" vertical="center" wrapText="1"/>
    </xf>
    <xf numFmtId="3" fontId="11" fillId="9" borderId="36" applyAlignment="1" pivotButton="0" quotePrefix="0" xfId="0">
      <alignment horizontal="right" vertical="center" wrapText="1"/>
    </xf>
    <xf numFmtId="3" fontId="11" fillId="9" borderId="38" applyAlignment="1" pivotButton="0" quotePrefix="0" xfId="0">
      <alignment horizontal="right" vertical="center" wrapText="1"/>
    </xf>
    <xf numFmtId="165" fontId="12" fillId="8" borderId="17" applyAlignment="1" pivotButton="0" quotePrefix="0" xfId="0">
      <alignment horizontal="right" vertical="center" wrapText="1"/>
    </xf>
    <xf numFmtId="165" fontId="12" fillId="8" borderId="18" applyAlignment="1" pivotButton="0" quotePrefix="0" xfId="0">
      <alignment horizontal="right" vertical="center" wrapText="1"/>
    </xf>
    <xf numFmtId="165" fontId="12" fillId="8" borderId="20" applyAlignment="1" pivotButton="0" quotePrefix="0" xfId="0">
      <alignment horizontal="right" vertical="center" wrapText="1"/>
    </xf>
    <xf numFmtId="165" fontId="12" fillId="8" borderId="0" applyAlignment="1" pivotButton="0" quotePrefix="0" xfId="0">
      <alignment horizontal="right" vertical="center" wrapText="1"/>
    </xf>
    <xf numFmtId="165" fontId="12" fillId="8" borderId="22" applyAlignment="1" pivotButton="0" quotePrefix="0" xfId="0">
      <alignment horizontal="right" vertical="center" wrapText="1"/>
    </xf>
    <xf numFmtId="165" fontId="12" fillId="8" borderId="23" applyAlignment="1" pivotButton="0" quotePrefix="0" xfId="0">
      <alignment horizontal="right" vertical="center" wrapText="1"/>
    </xf>
    <xf numFmtId="3" fontId="12" fillId="8" borderId="24" applyAlignment="1" pivotButton="0" quotePrefix="0" xfId="0">
      <alignment horizontal="right" vertical="center" wrapText="1"/>
    </xf>
    <xf numFmtId="165" fontId="11" fillId="9" borderId="49" applyAlignment="1" pivotButton="0" quotePrefix="0" xfId="0">
      <alignment horizontal="right" vertical="center"/>
    </xf>
    <xf numFmtId="165" fontId="12" fillId="8" borderId="39" applyAlignment="1" pivotButton="0" quotePrefix="0" xfId="0">
      <alignment horizontal="right" vertical="center"/>
    </xf>
    <xf numFmtId="165" fontId="11" fillId="9" borderId="51" applyAlignment="1" pivotButton="0" quotePrefix="0" xfId="0">
      <alignment horizontal="right" vertical="center"/>
    </xf>
    <xf numFmtId="165" fontId="11" fillId="9" borderId="54" applyAlignment="1" pivotButton="0" quotePrefix="0" xfId="0">
      <alignment horizontal="right" vertical="center"/>
    </xf>
    <xf numFmtId="165" fontId="12" fillId="8" borderId="41" applyAlignment="1" pivotButton="0" quotePrefix="0" xfId="0">
      <alignment horizontal="right" vertical="center"/>
    </xf>
    <xf numFmtId="165" fontId="11" fillId="9" borderId="49" applyAlignment="1" pivotButton="0" quotePrefix="0" xfId="0">
      <alignment horizontal="right" vertical="center" wrapText="1"/>
    </xf>
    <xf numFmtId="165" fontId="12" fillId="8" borderId="39" applyAlignment="1" pivotButton="0" quotePrefix="0" xfId="0">
      <alignment horizontal="right" vertical="center" wrapText="1"/>
    </xf>
    <xf numFmtId="165" fontId="11" fillId="9" borderId="51" applyAlignment="1" pivotButton="0" quotePrefix="0" xfId="0">
      <alignment horizontal="right" vertical="center" wrapText="1"/>
    </xf>
    <xf numFmtId="165" fontId="11" fillId="9" borderId="54" applyAlignment="1" pivotButton="0" quotePrefix="0" xfId="0">
      <alignment horizontal="right" vertical="center" wrapText="1"/>
    </xf>
    <xf numFmtId="165" fontId="12" fillId="8" borderId="41" applyAlignment="1" pivotButton="0" quotePrefix="0" xfId="0">
      <alignment horizontal="right" vertical="center" wrapText="1"/>
    </xf>
    <xf numFmtId="0" fontId="0" fillId="3" borderId="0" applyAlignment="1" pivotButton="0" quotePrefix="0" xfId="0">
      <alignment vertical="center" wrapText="1"/>
    </xf>
    <xf numFmtId="0" fontId="1" fillId="2" borderId="55" applyAlignment="1" pivotButton="0" quotePrefix="0" xfId="0">
      <alignment horizontal="right" vertical="center" wrapText="1"/>
    </xf>
    <xf numFmtId="0" fontId="1" fillId="2" borderId="56" applyAlignment="1" pivotButton="0" quotePrefix="0" xfId="0">
      <alignment horizontal="right" vertical="center" wrapText="1"/>
    </xf>
    <xf numFmtId="0" fontId="2" fillId="3" borderId="56" applyAlignment="1" pivotButton="0" quotePrefix="0" xfId="0">
      <alignment horizontal="right" vertical="center" wrapText="1"/>
    </xf>
    <xf numFmtId="0" fontId="0" fillId="0" borderId="56" applyAlignment="1" pivotButton="0" quotePrefix="0" xfId="0">
      <alignment vertical="center" wrapText="1"/>
    </xf>
    <xf numFmtId="0" fontId="3" fillId="4" borderId="56" applyAlignment="1" pivotButton="0" quotePrefix="0" xfId="0">
      <alignment horizontal="right" vertical="center" wrapText="1"/>
    </xf>
    <xf numFmtId="0" fontId="4" fillId="5" borderId="56" applyAlignment="1" pivotButton="0" quotePrefix="0" xfId="0">
      <alignment horizontal="center" vertical="center" wrapText="1"/>
    </xf>
    <xf numFmtId="0" fontId="5" fillId="4" borderId="56" applyAlignment="1" pivotButton="0" quotePrefix="0" xfId="0">
      <alignment vertical="center" wrapText="1"/>
    </xf>
    <xf numFmtId="0" fontId="5" fillId="3" borderId="56" applyAlignment="1" pivotButton="0" quotePrefix="0" xfId="0">
      <alignment vertical="center" wrapText="1"/>
    </xf>
    <xf numFmtId="0" fontId="6" fillId="6" borderId="56" applyAlignment="1" pivotButton="0" quotePrefix="0" xfId="0">
      <alignment horizontal="center" vertical="center" wrapText="1"/>
    </xf>
    <xf numFmtId="0" fontId="7" fillId="7" borderId="56" applyAlignment="1" pivotButton="0" quotePrefix="0" xfId="0">
      <alignment horizontal="right" vertical="center" wrapText="1"/>
    </xf>
    <xf numFmtId="0" fontId="7" fillId="7" borderId="57" applyAlignment="1" pivotButton="0" quotePrefix="0" xfId="0">
      <alignment horizontal="right" vertical="center" wrapText="1"/>
    </xf>
    <xf numFmtId="0" fontId="5" fillId="3" borderId="56" applyAlignment="1" pivotButton="0" quotePrefix="0" xfId="0">
      <alignment horizontal="right" vertical="center" wrapText="1"/>
    </xf>
    <xf numFmtId="0" fontId="5" fillId="3" borderId="58" applyAlignment="1" pivotButton="0" quotePrefix="0" xfId="0">
      <alignment horizontal="right" vertical="center" wrapText="1"/>
    </xf>
    <xf numFmtId="0" fontId="8" fillId="8" borderId="56" applyAlignment="1" pivotButton="0" quotePrefix="0" xfId="0">
      <alignment horizontal="right" vertical="center" wrapText="1"/>
    </xf>
    <xf numFmtId="0" fontId="8" fillId="8" borderId="59" applyAlignment="1" pivotButton="0" quotePrefix="0" xfId="0">
      <alignment horizontal="right" vertical="center" wrapText="1"/>
    </xf>
    <xf numFmtId="0" fontId="9" fillId="7" borderId="56" applyAlignment="1" pivotButton="0" quotePrefix="0" xfId="0">
      <alignment horizontal="right" vertical="center" wrapText="1"/>
    </xf>
    <xf numFmtId="0" fontId="7" fillId="6" borderId="56" applyAlignment="1" pivotButton="0" quotePrefix="0" xfId="0">
      <alignment horizontal="right" vertical="center" wrapText="1"/>
    </xf>
    <xf numFmtId="0" fontId="7" fillId="6" borderId="57" applyAlignment="1" pivotButton="0" quotePrefix="0" xfId="0">
      <alignment horizontal="right" vertical="center" wrapText="1"/>
    </xf>
    <xf numFmtId="0" fontId="10" fillId="5" borderId="56" applyAlignment="1" pivotButton="0" quotePrefix="0" xfId="0">
      <alignment horizontal="center" vertical="center" wrapText="1"/>
    </xf>
    <xf numFmtId="0" fontId="11" fillId="9" borderId="60" applyAlignment="1" pivotButton="0" quotePrefix="0" xfId="0">
      <alignment horizontal="right" vertical="center" wrapText="1"/>
    </xf>
    <xf numFmtId="3" fontId="11" fillId="9" borderId="60" applyAlignment="1" pivotButton="0" quotePrefix="0" xfId="0">
      <alignment horizontal="right" vertical="center" wrapText="1"/>
    </xf>
    <xf numFmtId="164" fontId="11" fillId="9" borderId="60" applyAlignment="1" pivotButton="0" quotePrefix="0" xfId="0">
      <alignment horizontal="right" vertical="center" wrapText="1"/>
    </xf>
    <xf numFmtId="0" fontId="5" fillId="6" borderId="56" applyAlignment="1" pivotButton="0" quotePrefix="0" xfId="0">
      <alignment horizontal="right" vertical="center" wrapText="1"/>
    </xf>
    <xf numFmtId="0" fontId="5" fillId="6" borderId="57" applyAlignment="1" pivotButton="0" quotePrefix="0" xfId="0">
      <alignment horizontal="right" vertical="center" wrapText="1"/>
    </xf>
    <xf numFmtId="0" fontId="10" fillId="5" borderId="61" applyAlignment="1" pivotButton="0" quotePrefix="0" xfId="0">
      <alignment horizontal="center" vertical="center" wrapText="1"/>
    </xf>
    <xf numFmtId="0" fontId="10" fillId="5" borderId="62" applyAlignment="1" pivotButton="0" quotePrefix="0" xfId="0">
      <alignment horizontal="center" vertical="center" wrapText="1"/>
    </xf>
    <xf numFmtId="3" fontId="12" fillId="8" borderId="63" applyAlignment="1" pivotButton="0" quotePrefix="0" xfId="0">
      <alignment horizontal="right" vertical="center" wrapText="1"/>
    </xf>
    <xf numFmtId="3" fontId="12" fillId="8" borderId="64" applyAlignment="1" pivotButton="0" quotePrefix="0" xfId="0">
      <alignment horizontal="right" vertical="center" wrapText="1"/>
    </xf>
    <xf numFmtId="165" fontId="12" fillId="8" borderId="63" applyAlignment="1" pivotButton="0" quotePrefix="0" xfId="0">
      <alignment horizontal="right" vertical="center" wrapText="1"/>
    </xf>
    <xf numFmtId="164" fontId="12" fillId="8" borderId="64" applyAlignment="1" pivotButton="0" quotePrefix="0" xfId="0">
      <alignment horizontal="right" vertical="center" wrapText="1"/>
    </xf>
    <xf numFmtId="0" fontId="12" fillId="8" borderId="64" applyAlignment="1" pivotButton="0" quotePrefix="0" xfId="0">
      <alignment horizontal="right" vertical="center" wrapText="1"/>
    </xf>
    <xf numFmtId="166" fontId="12" fillId="8" borderId="63" applyAlignment="1" pivotButton="0" quotePrefix="0" xfId="0">
      <alignment horizontal="right" vertical="center" wrapText="1"/>
    </xf>
    <xf numFmtId="164" fontId="12" fillId="8" borderId="63" applyAlignment="1" pivotButton="0" quotePrefix="0" xfId="0">
      <alignment horizontal="right" vertical="center" wrapText="1"/>
    </xf>
    <xf numFmtId="0" fontId="0" fillId="0" borderId="57" applyAlignment="1" pivotButton="0" quotePrefix="0" xfId="0">
      <alignment vertical="center" wrapText="1"/>
    </xf>
    <xf numFmtId="3" fontId="12" fillId="8" borderId="65" applyAlignment="1" pivotButton="0" quotePrefix="0" xfId="0">
      <alignment horizontal="right" vertical="center" wrapText="1"/>
    </xf>
    <xf numFmtId="164" fontId="0" fillId="0" borderId="56" applyAlignment="1" pivotButton="0" quotePrefix="0" xfId="0">
      <alignment vertical="center" wrapText="1"/>
    </xf>
    <xf numFmtId="0" fontId="12" fillId="8" borderId="56" applyAlignment="1" pivotButton="0" quotePrefix="0" xfId="0">
      <alignment horizontal="right" vertical="center" wrapText="1"/>
    </xf>
    <xf numFmtId="3" fontId="12" fillId="8" borderId="56" applyAlignment="1" pivotButton="0" quotePrefix="0" xfId="0">
      <alignment horizontal="right" vertical="center" wrapText="1"/>
    </xf>
    <xf numFmtId="3" fontId="12" fillId="8" borderId="59" applyAlignment="1" pivotButton="0" quotePrefix="0" xfId="0">
      <alignment horizontal="right" vertical="center" wrapText="1"/>
    </xf>
    <xf numFmtId="0" fontId="13" fillId="2" borderId="56" applyAlignment="1" pivotButton="0" quotePrefix="0" xfId="0">
      <alignment vertical="center" wrapText="1"/>
    </xf>
    <xf numFmtId="164" fontId="13" fillId="2" borderId="56" applyAlignment="1" pivotButton="0" quotePrefix="0" xfId="0">
      <alignment vertical="center" wrapText="1"/>
    </xf>
    <xf numFmtId="0" fontId="10" fillId="2" borderId="64" applyAlignment="1" pivotButton="0" quotePrefix="0" xfId="0">
      <alignment horizontal="right" vertical="center" wrapText="1"/>
    </xf>
    <xf numFmtId="0" fontId="10" fillId="2" borderId="56" applyAlignment="1" pivotButton="0" quotePrefix="0" xfId="0">
      <alignment horizontal="right" vertical="center" wrapText="1"/>
    </xf>
    <xf numFmtId="3" fontId="10" fillId="2" borderId="56" applyAlignment="1" pivotButton="0" quotePrefix="0" xfId="0">
      <alignment horizontal="right" vertical="center" wrapText="1"/>
    </xf>
    <xf numFmtId="3" fontId="10" fillId="2" borderId="59" applyAlignment="1" pivotButton="0" quotePrefix="0" xfId="0">
      <alignment horizontal="right" vertical="center" wrapText="1"/>
    </xf>
    <xf numFmtId="0" fontId="13" fillId="2" borderId="66" applyAlignment="1" pivotButton="0" quotePrefix="0" xfId="0">
      <alignment vertical="center" wrapText="1"/>
    </xf>
    <xf numFmtId="0" fontId="12" fillId="8" borderId="63" applyAlignment="1" pivotButton="0" quotePrefix="0" xfId="0">
      <alignment horizontal="right" vertical="center" wrapText="1"/>
    </xf>
    <xf numFmtId="0" fontId="11" fillId="9" borderId="56" applyAlignment="1" pivotButton="0" quotePrefix="0" xfId="0">
      <alignment horizontal="right" vertical="center" wrapText="1"/>
    </xf>
    <xf numFmtId="165" fontId="11" fillId="9" borderId="56" applyAlignment="1" pivotButton="0" quotePrefix="0" xfId="0">
      <alignment horizontal="right" vertical="center" wrapText="1"/>
    </xf>
    <xf numFmtId="3" fontId="11" fillId="9" borderId="67" applyAlignment="1" pivotButton="0" quotePrefix="0" xfId="0">
      <alignment horizontal="right" vertical="center" wrapText="1"/>
    </xf>
    <xf numFmtId="165" fontId="12" fillId="8" borderId="64" applyAlignment="1" pivotButton="0" quotePrefix="0" xfId="0">
      <alignment horizontal="right" vertical="center" wrapText="1"/>
    </xf>
    <xf numFmtId="165" fontId="12" fillId="8" borderId="56" applyAlignment="1" pivotButton="0" quotePrefix="0" xfId="0">
      <alignment horizontal="right" vertical="center" wrapText="1"/>
    </xf>
    <xf numFmtId="0" fontId="5" fillId="4" borderId="56" applyAlignment="1" pivotButton="0" quotePrefix="0" xfId="0">
      <alignment horizontal="right" vertical="center" wrapText="1"/>
    </xf>
    <xf numFmtId="0" fontId="5" fillId="4" borderId="57" applyAlignment="1" pivotButton="0" quotePrefix="0" xfId="0">
      <alignment horizontal="right" vertical="center" wrapText="1"/>
    </xf>
    <xf numFmtId="165" fontId="11" fillId="9" borderId="67" applyAlignment="1" pivotButton="0" quotePrefix="0" xfId="0">
      <alignment horizontal="right" vertical="center" wrapText="1"/>
    </xf>
    <xf numFmtId="3" fontId="0" fillId="0" borderId="56" applyAlignment="1" pivotButton="0" quotePrefix="0" xfId="0">
      <alignment vertical="center" wrapText="1"/>
    </xf>
    <xf numFmtId="0" fontId="5" fillId="3" borderId="57" applyAlignment="1" pivotButton="0" quotePrefix="0" xfId="0">
      <alignment vertical="center" wrapText="1"/>
    </xf>
    <xf numFmtId="0" fontId="0" fillId="0" borderId="55" pivotButton="0" quotePrefix="0" xfId="0"/>
    <xf numFmtId="0" fontId="0" fillId="0" borderId="56" pivotButton="0" quotePrefix="0" xfId="0"/>
    <xf numFmtId="0" fontId="0" fillId="0" borderId="68" pivotButton="0" quotePrefix="0" xfId="0"/>
    <xf numFmtId="0" fontId="0" fillId="0" borderId="69" pivotButton="0" quotePrefix="0" xfId="0"/>
    <xf numFmtId="0" fontId="0" fillId="0" borderId="14" pivotButton="0" quotePrefix="0" xfId="0"/>
    <xf numFmtId="0" fontId="0" fillId="0" borderId="70" pivotButton="0" quotePrefix="0" xfId="0"/>
    <xf numFmtId="0" fontId="0" fillId="0" borderId="71" pivotButton="0" quotePrefix="0" xfId="0"/>
    <xf numFmtId="0" fontId="0" fillId="0" borderId="21" pivotButton="0" quotePrefix="0" xfId="0"/>
    <xf numFmtId="0" fontId="0" fillId="0" borderId="72" pivotButton="0" quotePrefix="0" xfId="0"/>
    <xf numFmtId="3" fontId="11" fillId="9" borderId="60" applyAlignment="1" pivotButton="0" quotePrefix="0" xfId="0">
      <alignment horizontal="right" vertical="center" wrapText="1"/>
    </xf>
    <xf numFmtId="164" fontId="11" fillId="9" borderId="60" applyAlignment="1" pivotButton="0" quotePrefix="0" xfId="0">
      <alignment horizontal="right" vertical="center" wrapText="1"/>
    </xf>
    <xf numFmtId="0" fontId="1" fillId="2" borderId="55" applyAlignment="1" applyProtection="1" pivotButton="0" quotePrefix="0" xfId="0">
      <alignment horizontal="right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55" applyProtection="1" pivotButton="0" quotePrefix="0" xfId="0">
      <protection locked="0" hidden="0"/>
    </xf>
    <xf numFmtId="0" fontId="2" fillId="3" borderId="56" applyAlignment="1" applyProtection="1" pivotButton="0" quotePrefix="0" xfId="0">
      <alignment horizontal="right" vertical="center" wrapText="1"/>
      <protection locked="0" hidden="0"/>
    </xf>
    <xf numFmtId="0" fontId="0" fillId="0" borderId="56" applyProtection="1" pivotButton="0" quotePrefix="0" xfId="0">
      <protection locked="0" hidden="0"/>
    </xf>
    <xf numFmtId="0" fontId="0" fillId="0" borderId="56" applyAlignment="1" applyProtection="1" pivotButton="0" quotePrefix="0" xfId="0">
      <alignment vertical="center" wrapText="1"/>
      <protection locked="0" hidden="0"/>
    </xf>
    <xf numFmtId="0" fontId="10" fillId="5" borderId="56" applyAlignment="1" applyProtection="1" pivotButton="0" quotePrefix="0" xfId="0">
      <alignment horizontal="center" vertical="center" wrapText="1"/>
      <protection locked="0" hidden="0"/>
    </xf>
    <xf numFmtId="0" fontId="10" fillId="5" borderId="61" applyAlignment="1" applyProtection="1" pivotButton="0" quotePrefix="0" xfId="0">
      <alignment horizontal="center" vertical="center" wrapText="1"/>
      <protection locked="0" hidden="0"/>
    </xf>
    <xf numFmtId="0" fontId="10" fillId="5" borderId="62" applyAlignment="1" applyProtection="1" pivotButton="0" quotePrefix="0" xfId="0">
      <alignment horizontal="center" vertical="center" wrapText="1"/>
      <protection locked="0" hidden="0"/>
    </xf>
    <xf numFmtId="3" fontId="12" fillId="8" borderId="63" applyAlignment="1" pivotButton="0" quotePrefix="0" xfId="0">
      <alignment horizontal="right" vertical="center" wrapText="1"/>
    </xf>
    <xf numFmtId="3" fontId="12" fillId="8" borderId="64" applyAlignment="1" pivotButton="0" quotePrefix="0" xfId="0">
      <alignment horizontal="right" vertical="center" wrapText="1"/>
    </xf>
    <xf numFmtId="165" fontId="12" fillId="8" borderId="63" applyAlignment="1" pivotButton="0" quotePrefix="0" xfId="0">
      <alignment horizontal="right" vertical="center" wrapText="1"/>
    </xf>
    <xf numFmtId="164" fontId="12" fillId="8" borderId="64" applyAlignment="1" pivotButton="0" quotePrefix="0" xfId="0">
      <alignment horizontal="right" vertical="center" wrapText="1"/>
    </xf>
    <xf numFmtId="166" fontId="12" fillId="8" borderId="63" applyAlignment="1" pivotButton="0" quotePrefix="0" xfId="0">
      <alignment horizontal="right" vertical="center" wrapText="1"/>
    </xf>
    <xf numFmtId="164" fontId="12" fillId="8" borderId="63" applyAlignment="1" pivotButton="0" quotePrefix="0" xfId="0">
      <alignment horizontal="right" vertical="center" wrapText="1"/>
    </xf>
    <xf numFmtId="0" fontId="0" fillId="0" borderId="57" applyAlignment="1" applyProtection="1" pivotButton="0" quotePrefix="0" xfId="0">
      <alignment vertical="center" wrapText="1"/>
      <protection locked="0" hidden="0"/>
    </xf>
    <xf numFmtId="3" fontId="12" fillId="8" borderId="65" applyAlignment="1" pivotButton="0" quotePrefix="0" xfId="0">
      <alignment horizontal="right" vertical="center" wrapText="1"/>
    </xf>
    <xf numFmtId="164" fontId="0" fillId="0" borderId="56" applyAlignment="1" applyProtection="1" pivotButton="0" quotePrefix="0" xfId="0">
      <alignment vertical="center" wrapText="1"/>
      <protection locked="0" hidden="0"/>
    </xf>
    <xf numFmtId="3" fontId="12" fillId="8" borderId="56" applyAlignment="1" pivotButton="0" quotePrefix="0" xfId="0">
      <alignment horizontal="right" vertical="center" wrapText="1"/>
    </xf>
    <xf numFmtId="3" fontId="12" fillId="8" borderId="59" applyAlignment="1" pivotButton="0" quotePrefix="0" xfId="0">
      <alignment horizontal="right" vertical="center" wrapText="1"/>
    </xf>
    <xf numFmtId="0" fontId="13" fillId="2" borderId="56" applyAlignment="1" applyProtection="1" pivotButton="0" quotePrefix="0" xfId="0">
      <alignment vertical="center" wrapText="1"/>
      <protection locked="0" hidden="0"/>
    </xf>
    <xf numFmtId="164" fontId="13" fillId="2" borderId="56" applyAlignment="1" pivotButton="0" quotePrefix="0" xfId="0">
      <alignment vertical="center" wrapText="1"/>
    </xf>
    <xf numFmtId="0" fontId="10" fillId="2" borderId="64" applyAlignment="1" applyProtection="1" pivotButton="0" quotePrefix="0" xfId="0">
      <alignment horizontal="right" vertical="center" wrapText="1"/>
      <protection locked="0" hidden="0"/>
    </xf>
    <xf numFmtId="0" fontId="10" fillId="2" borderId="56" applyAlignment="1" applyProtection="1" pivotButton="0" quotePrefix="0" xfId="0">
      <alignment horizontal="right" vertical="center" wrapText="1"/>
      <protection locked="0" hidden="0"/>
    </xf>
    <xf numFmtId="3" fontId="10" fillId="2" borderId="56" applyAlignment="1" pivotButton="0" quotePrefix="0" xfId="0">
      <alignment horizontal="right" vertical="center" wrapText="1"/>
    </xf>
    <xf numFmtId="3" fontId="10" fillId="2" borderId="59" applyAlignment="1" pivotButton="0" quotePrefix="0" xfId="0">
      <alignment horizontal="right" vertical="center" wrapText="1"/>
    </xf>
    <xf numFmtId="0" fontId="13" fillId="2" borderId="66" applyAlignment="1" applyProtection="1" pivotButton="0" quotePrefix="0" xfId="0">
      <alignment vertical="center" wrapText="1"/>
      <protection locked="0" hidden="0"/>
    </xf>
    <xf numFmtId="0" fontId="11" fillId="9" borderId="56" applyAlignment="1" applyProtection="1" pivotButton="0" quotePrefix="0" xfId="0">
      <alignment horizontal="right" vertical="center" wrapText="1"/>
      <protection locked="0" hidden="0"/>
    </xf>
    <xf numFmtId="165" fontId="11" fillId="9" borderId="56" applyAlignment="1" applyProtection="1" pivotButton="0" quotePrefix="0" xfId="0">
      <alignment horizontal="right" vertical="center" wrapText="1"/>
      <protection locked="0" hidden="0"/>
    </xf>
    <xf numFmtId="3" fontId="11" fillId="9" borderId="67" applyAlignment="1" applyProtection="1" pivotButton="0" quotePrefix="0" xfId="0">
      <alignment horizontal="right" vertical="center" wrapText="1"/>
      <protection locked="0" hidden="0"/>
    </xf>
    <xf numFmtId="0" fontId="11" fillId="9" borderId="60" applyAlignment="1" applyProtection="1" pivotButton="0" quotePrefix="0" xfId="0">
      <alignment horizontal="right" vertical="center" wrapText="1"/>
      <protection locked="0" hidden="0"/>
    </xf>
    <xf numFmtId="0" fontId="5" fillId="6" borderId="56" applyAlignment="1" applyProtection="1" pivotButton="0" quotePrefix="0" xfId="0">
      <alignment horizontal="right" vertical="center" wrapText="1"/>
      <protection locked="0" hidden="0"/>
    </xf>
    <xf numFmtId="0" fontId="0" fillId="0" borderId="68" applyProtection="1" pivotButton="0" quotePrefix="0" xfId="0">
      <protection locked="0" hidden="0"/>
    </xf>
    <xf numFmtId="3" fontId="11" fillId="9" borderId="60" applyAlignment="1" applyProtection="1" pivotButton="0" quotePrefix="0" xfId="0">
      <alignment horizontal="right" vertical="center" wrapText="1"/>
      <protection locked="0" hidden="0"/>
    </xf>
    <xf numFmtId="165" fontId="12" fillId="8" borderId="64" applyAlignment="1" pivotButton="0" quotePrefix="0" xfId="0">
      <alignment horizontal="right" vertical="center" wrapText="1"/>
    </xf>
    <xf numFmtId="165" fontId="12" fillId="8" borderId="56" applyAlignment="1" pivotButton="0" quotePrefix="0" xfId="0">
      <alignment horizontal="right" vertical="center" wrapText="1"/>
    </xf>
    <xf numFmtId="165" fontId="12" fillId="8" borderId="56" applyAlignment="1" applyProtection="1" pivotButton="0" quotePrefix="0" xfId="0">
      <alignment horizontal="right" vertical="center" wrapText="1"/>
      <protection locked="0" hidden="0"/>
    </xf>
    <xf numFmtId="0" fontId="5" fillId="4" borderId="56" applyAlignment="1" applyProtection="1" pivotButton="0" quotePrefix="0" xfId="0">
      <alignment horizontal="right" vertical="center" wrapText="1"/>
      <protection locked="0" hidden="0"/>
    </xf>
    <xf numFmtId="164" fontId="0" fillId="0" borderId="56" applyAlignment="1" pivotButton="0" quotePrefix="0" xfId="0">
      <alignment vertical="center" wrapText="1"/>
    </xf>
    <xf numFmtId="165" fontId="11" fillId="9" borderId="67" applyAlignment="1" applyProtection="1" pivotButton="0" quotePrefix="0" xfId="0">
      <alignment horizontal="right" vertical="center" wrapText="1"/>
      <protection locked="0" hidden="0"/>
    </xf>
    <xf numFmtId="3" fontId="0" fillId="0" borderId="56" applyAlignment="1" applyProtection="1" pivotButton="0" quotePrefix="0" xfId="0">
      <alignment vertical="center" wrapText="1"/>
      <protection locked="0" hidden="0"/>
    </xf>
  </cellXfs>
  <cellStyles count="1">
    <cellStyle name="Normal" xfId="0"/>
  </cellStyles>
  <dxfs count="8">
    <dxf>
      <font>
        <b val="1"/>
        <color rgb="FF19764B"/>
      </font>
      <fill>
        <patternFill patternType="solid">
          <bgColor rgb="FFDCFCE7"/>
        </patternFill>
      </fill>
    </dxf>
    <dxf>
      <font>
        <b val="1"/>
        <color rgb="FFB42318"/>
      </font>
      <fill>
        <patternFill patternType="solid">
          <bgColor rgb="FFFEE4E2"/>
        </patternFill>
      </fill>
    </dxf>
    <dxf>
      <font>
        <b val="1"/>
        <color rgb="FF19764B"/>
      </font>
      <fill>
        <patternFill patternType="solid">
          <bgColor rgb="FFDCFCE7"/>
        </patternFill>
      </fill>
    </dxf>
    <dxf>
      <font>
        <b val="1"/>
        <color rgb="FFB42318"/>
      </font>
      <fill>
        <patternFill patternType="solid">
          <bgColor rgb="FFFEE4E2"/>
        </patternFill>
      </fill>
    </dxf>
    <dxf>
      <font>
        <b val="1"/>
        <color rgb="FF19764B"/>
      </font>
      <fill>
        <patternFill patternType="solid">
          <bgColor rgb="FFDCFCE7"/>
        </patternFill>
      </fill>
    </dxf>
    <dxf>
      <font>
        <b val="1"/>
        <color rgb="FFB42318"/>
      </font>
      <fill>
        <patternFill patternType="solid">
          <bgColor rgb="FFFEE4E2"/>
        </patternFill>
      </fill>
    </dxf>
    <dxf>
      <font>
        <b val="1"/>
        <color rgb="FF19764B"/>
      </font>
      <fill>
        <patternFill patternType="solid">
          <bgColor rgb="FFDCFCE7"/>
        </patternFill>
      </fill>
    </dxf>
    <dxf>
      <font>
        <b val="1"/>
        <color rgb="FFB42318"/>
      </font>
      <fill>
        <patternFill patternType="solid">
          <bgColor rgb="FFFEE4E2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r>
              <a:t>نیاز نقدی مراحل (تومان)</a:t>
            </a:r>
          </a:p>
        </rich>
      </tx>
      <overlay val="0"/>
    </title>
    <plotArea>
      <barChart>
        <barDir val="col"/>
        <grouping val="clustered"/>
        <varyColors val="0"/>
        <ser>
          <idx val="0"/>
          <order val="0"/>
          <tx>
            <v>بودجه مرحله</v>
          </tx>
          <spPr>
            <a:solidFill>
              <a:srgbClr val="D71920"/>
            </a:solidFill>
            <a:ln>
              <a:prstDash val="solid"/>
            </a:ln>
          </spPr>
          <cat>
            <strRef>
              <f>'جریان نقدی'!$A$6:$A$14</f>
              <strCache>
                <ptCount val="0"/>
              </strCache>
            </strRef>
          </cat>
          <val>
            <numRef>
              <f>'جریان نقدی'!$E$6:$E$14</f>
              <numCache>
                <formatCode>#,##0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txPr>
          <a:bodyPr anchorCtr="1"/>
          <a:lstStyle/>
          <a:p>
            <a:pPr>
              <a:defRPr sz="675"/>
            </a:pPr>
            <a:r>
              <a:t/>
            </a:r>
          </a:p>
        </txPr>
        <crossAx val="48672768"/>
        <lblOffset val="100"/>
      </catAx>
      <valAx>
        <axId val="48672768"/>
        <scaling>
          <orientation val="minMax"/>
        </scaling>
        <delete val="0"/>
        <axPos val="l"/>
        <majorGridlines>
          <spPr>
            <a:ln w="9525">
              <a:solidFill>
                <a:srgbClr val="CCCCCC"/>
              </a:solidFill>
              <a:prstDash val="dash"/>
            </a:ln>
          </spPr>
        </majorGridlines>
        <numFmt formatCode="#,##0" sourceLinked="0"/>
        <majorTickMark val="none"/>
        <minorTickMark val="none"/>
        <txPr>
          <a:bodyPr anchorCtr="1"/>
          <a:lstStyle/>
          <a:p>
            <a:pPr>
              <a:defRPr sz="600"/>
            </a:pPr>
            <a:r>
              <a:t/>
            </a:r>
          </a:p>
        </txPr>
        <crossAx val="48650112"/>
        <crossBetween val="between"/>
      </valAx>
    </plotArea>
    <plotVisOnly val="1"/>
    <dispBlanksAs val="gap"/>
  </chart>
  <spPr>
    <a:ln w="9525">
      <a:solidFill>
        <a:srgbClr val="D9D9D9"/>
      </a:solidFill>
      <a:prstDash val="solid"/>
    </a:ln>
  </spPr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r>
              <a:t>تناژ برآورد اولیه</a:t>
            </a:r>
          </a:p>
        </rich>
      </tx>
      <overlay val="0"/>
    </title>
    <plotArea>
      <barChart>
        <barDir val="col"/>
        <grouping val="clustered"/>
        <varyColors val="0"/>
        <ser>
          <idx val="0"/>
          <order val="0"/>
          <tx>
            <v>تن</v>
          </tx>
          <spPr>
            <a:solidFill>
              <a:srgbClr val="D71920"/>
            </a:solidFill>
            <a:ln>
              <a:prstDash val="solid"/>
            </a:ln>
          </spPr>
          <cat>
            <strRef>
              <f>'آهن و مصالح'!$A$15:$A$17</f>
              <strCache>
                <ptCount val="0"/>
              </strCache>
            </strRef>
          </cat>
          <val>
            <numRef>
              <f>'آهن و مصالح'!$E$15:$E$17</f>
              <numCache>
                <formatCode>0.0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lblOffset val="100"/>
      </catAx>
      <valAx>
        <axId val="48672768"/>
        <scaling>
          <orientation val="minMax"/>
        </scaling>
        <delete val="0"/>
        <axPos val="l"/>
        <majorGridlines>
          <spPr>
            <a:ln w="9525">
              <a:solidFill>
                <a:srgbClr val="CCCCCC"/>
              </a:solidFill>
              <a:prstDash val="dash"/>
            </a:ln>
          </spPr>
        </majorGridlines>
        <numFmt formatCode="0.0" sourceLinked="0"/>
        <majorTickMark val="none"/>
        <minorTickMark val="none"/>
        <crossAx val="48650112"/>
        <crossBetween val="between"/>
      </valAx>
    </plotArea>
    <plotVisOnly val="1"/>
    <dispBlanksAs val="gap"/>
  </chart>
  <spPr>
    <a:ln w="9525">
      <a:solidFill>
        <a:srgbClr val="D9D9D9"/>
      </a:solidFill>
      <a:prstDash val="solid"/>
    </a:ln>
  </spPr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r>
              <a:t>غربالگری نمونه؛ جایگزین با نمره همان پلاک</a:t>
            </a:r>
          </a:p>
        </rich>
      </tx>
      <overlay val="0"/>
    </title>
    <plotArea>
      <barChart>
        <barDir val="col"/>
        <grouping val="clustered"/>
        <varyColors val="0"/>
        <ser>
          <idx val="0"/>
          <order val="0"/>
          <tx>
            <v>امتیاز</v>
          </tx>
          <spPr>
            <a:solidFill>
              <a:srgbClr val="D71920"/>
            </a:solidFill>
            <a:ln>
              <a:prstDash val="solid"/>
            </a:ln>
          </spPr>
          <cat>
            <strRef>
              <f>'امتیاز زمین'!$A$6:$A$11</f>
              <strCache>
                <ptCount val="0"/>
              </strCache>
            </strRef>
          </cat>
          <val>
            <numRef>
              <f>'امتیاز زمین'!$I$6:$I$11</f>
              <numCache>
                <formatCode>0.0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lblOffset val="100"/>
      </catAx>
      <valAx>
        <axId val="48672768"/>
        <scaling>
          <orientation val="minMax"/>
          <max val="10"/>
          <min val="0"/>
        </scaling>
        <delete val="0"/>
        <axPos val="l"/>
        <majorGridlines>
          <spPr>
            <a:ln w="9525">
              <a:solidFill>
                <a:srgbClr val="CCCCCC"/>
              </a:solidFill>
              <a:prstDash val="dash"/>
            </a:ln>
          </spPr>
        </majorGridlines>
        <numFmt formatCode="0.0" sourceLinked="0"/>
        <majorTickMark val="none"/>
        <minorTickMark val="none"/>
        <crossAx val="48650112"/>
        <crossBetween val="between"/>
      </valAx>
    </plotArea>
    <plotVisOnly val="1"/>
    <dispBlanksAs val="gap"/>
  </chart>
  <spPr>
    <a:ln w="9525">
      <a:solidFill>
        <a:srgbClr val="D9D9D9"/>
      </a:solidFill>
      <a:prstDash val="solid"/>
    </a:ln>
  </spPr>
</chartSpace>
</file>

<file path=xl/comments/comment1.xml><?xml version="1.0" encoding="utf-8"?>
<comments xmlns="http://schemas.openxmlformats.org/spreadsheetml/2006/main">
  <authors>
    <author>tc={7149C740-35F3-EAE6-4401-9FCDD66FED43}</author>
  </authors>
  <commentList>
    <comment ref="B12" authorId="0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عدد نمونه است؛ برای پروژه با سه استعلام هم‌شرح جایگزین شود. صفحه پویا: https://ahanshiraz.ir/maskan-shiraz/</t>
      </text>
    </comment>
  </commentList>
</comments>
</file>

<file path=xl/comments/comment2.xml><?xml version="1.0" encoding="utf-8"?>
<comments xmlns="http://schemas.openxmlformats.org/spreadsheetml/2006/main">
  <authors>
    <author>tc={76563B6A-B694-BFBC-D7B0-39B99D74E821}</author>
  </authors>
  <commentList>
    <comment ref="B9" authorId="0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قیمت نمونه میلگرد در تاریخ ۱۴۰۵/۰۵/۲۹ از صفحه تاریخ‌دار آهن شیراز؛ پیش از خرید به‌روز شود: https://ahanshiraz.ir/product-category/shiraz-rebar-price/</t>
      </text>
    </comment>
  </commentList>
</comments>
</file>

<file path=xl/comments/comment3.xml><?xml version="1.0" encoding="utf-8"?>
<comments xmlns="http://schemas.openxmlformats.org/spreadsheetml/2006/main">
  <authors>
    <author>tc={FEC4EFBC-F5B3-A7E9-5AA0-ABC6A6ECA47E}</author>
  </authors>
  <commentList>
    <comment ref="A6" authorId="0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نمره‌ها فقط نمونه روش‌اند و توصیه سرمایه‌گذاری یا رتبه رسمی محله نیستند.</t>
      </text>
    </comment>
  </commentList>
</comments>
</file>

<file path=xl/comments/comment4.xml><?xml version="1.0" encoding="utf-8"?>
<comments xmlns="http://schemas.openxmlformats.org/spreadsheetml/2006/main">
  <authors>
    <author>tc={93A671A8-E0AA-915B-BEAC-61D361247A21}</author>
  </authors>
  <commentList>
    <comment ref="B6" authorId="0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منبع رسمی جدول: https://irceo.ir/archive/news/item/36294 — مبالغ رسمی ریال/مترمربع هستند.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8</col>
      <colOff>0</colOff>
      <row>4</row>
      <rowOff>0</rowOff>
    </from>
    <to>
      <col>16</col>
      <colOff>0</colOff>
      <row>20</row>
      <rowOff>0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7</col>
      <colOff>0</colOff>
      <row>4</row>
      <rowOff>0</rowOff>
    </from>
    <to>
      <col>14</col>
      <colOff>0</colOff>
      <row>18</row>
      <rowOff>0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</wsDr>
</file>

<file path=xl/drawings/drawing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0</col>
      <colOff>0</colOff>
      <row>15</row>
      <rowOff>0</rowOff>
    </from>
    <to>
      <col>9</col>
      <colOff>0</colOff>
      <row>30</row>
      <rowOff>0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2.xml" Id="rId1" /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3.xml" Id="rId1" /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9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24" customWidth="1" min="2" max="2"/>
    <col width="3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</cols>
  <sheetData>
    <row r="1" ht="32" customHeight="1">
      <c r="A1" s="424" t="inlineStr">
        <is>
          <t>ماشین‌حساب ساخت و مشارکت شیراز و صدرا</t>
        </is>
      </c>
    </row>
    <row r="2" ht="32" customHeight="1">
      <c r="A2" s="481" t="n"/>
      <c r="B2" s="481" t="n"/>
      <c r="C2" s="481" t="n"/>
      <c r="D2" s="481" t="n"/>
      <c r="E2" s="481" t="n"/>
      <c r="F2" s="481" t="n"/>
      <c r="G2" s="481" t="n"/>
      <c r="H2" s="481" t="n"/>
    </row>
    <row r="3" ht="15" customHeight="1">
      <c r="A3" s="426" t="inlineStr">
        <is>
          <t>نسخه AS-CONST-1405-05-v2 · واحد پول تمام ورودی‌ها تومان است · سلول زرد = ورودی، سبز = فرمول</t>
        </is>
      </c>
      <c r="B3" s="482" t="n"/>
      <c r="C3" s="482" t="n"/>
      <c r="D3" s="482" t="n"/>
      <c r="E3" s="482" t="n"/>
      <c r="F3" s="482" t="n"/>
      <c r="G3" s="482" t="n"/>
      <c r="H3" s="482" t="n"/>
    </row>
    <row r="4" ht="15" customHeight="1">
      <c r="A4" s="427" t="n"/>
      <c r="B4" s="427" t="n"/>
      <c r="C4" s="427" t="n"/>
      <c r="D4" s="427" t="n"/>
      <c r="E4" s="427" t="n"/>
      <c r="F4" s="427" t="n"/>
      <c r="G4" s="427" t="n"/>
      <c r="H4" s="427" t="n"/>
    </row>
    <row r="5" ht="15" customHeight="1">
      <c r="A5" s="428" t="inlineStr">
        <is>
          <t>شروع سریع در ۵ گام</t>
        </is>
      </c>
      <c r="B5" s="482" t="n"/>
      <c r="C5" s="482" t="n"/>
      <c r="D5" s="482" t="n"/>
      <c r="E5" s="482" t="n"/>
      <c r="F5" s="482" t="n"/>
      <c r="G5" s="482" t="n"/>
      <c r="H5" s="482" t="n"/>
    </row>
    <row r="6" ht="26.39999961853027" customHeight="1">
      <c r="A6" s="429" t="inlineStr">
        <is>
          <t>۱</t>
        </is>
      </c>
      <c r="B6" s="430" t="inlineStr">
        <is>
          <t>ورودی پروژه</t>
        </is>
      </c>
      <c r="C6" s="427" t="inlineStr">
        <is>
          <t>مساحت ناخالص مصوب، قیمت زمین، هزینه ساخت و زمان را با استعلام خود وارد کنید.</t>
        </is>
      </c>
      <c r="D6" s="427" t="str"/>
      <c r="E6" s="427" t="str"/>
      <c r="F6" s="427" t="str"/>
      <c r="G6" s="427" t="str"/>
      <c r="H6" s="427" t="str"/>
    </row>
    <row r="7" ht="26.39999961853027" customHeight="1">
      <c r="A7" s="429" t="inlineStr">
        <is>
          <t>۲</t>
        </is>
      </c>
      <c r="B7" s="430" t="inlineStr">
        <is>
          <t>برآورد هزینه</t>
        </is>
      </c>
      <c r="C7" s="427" t="inlineStr">
        <is>
          <t>سرمایه سازنده، کل سرمایه، سود، قیمت سر‌به‌سر و فاصله با تعرفه رسمی را ببینید.</t>
        </is>
      </c>
      <c r="D7" s="427" t="str"/>
      <c r="E7" s="427" t="str"/>
      <c r="F7" s="427" t="str"/>
      <c r="G7" s="427" t="str"/>
      <c r="H7" s="427" t="str"/>
    </row>
    <row r="8" ht="26.39999961853027" customHeight="1">
      <c r="A8" s="429" t="inlineStr">
        <is>
          <t>۳</t>
        </is>
      </c>
      <c r="B8" s="430" t="inlineStr">
        <is>
          <t>جریان نقدی</t>
        </is>
      </c>
      <c r="C8" s="427" t="inlineStr">
        <is>
          <t>سهم هر مرحله و پیک نقدینگی را مطابق برنامه واقعی اصلاح کنید.</t>
        </is>
      </c>
      <c r="D8" s="427" t="str"/>
      <c r="E8" s="427" t="str"/>
      <c r="F8" s="427" t="str"/>
      <c r="G8" s="427" t="str"/>
      <c r="H8" s="427" t="str"/>
    </row>
    <row r="9" ht="26.39999961853027" customHeight="1">
      <c r="A9" s="429" t="inlineStr">
        <is>
          <t>۴</t>
        </is>
      </c>
      <c r="B9" s="430" t="inlineStr">
        <is>
          <t>مشارکت</t>
        </is>
      </c>
      <c r="C9" s="427" t="inlineStr">
        <is>
          <t>سهم اقتصادی و حداقل سهم لازم سازنده را با تقسیم واحدها مقایسه کنید.</t>
        </is>
      </c>
      <c r="D9" s="427" t="str"/>
      <c r="E9" s="427" t="str"/>
      <c r="F9" s="427" t="str"/>
      <c r="G9" s="427" t="str"/>
      <c r="H9" s="427" t="str"/>
    </row>
    <row r="10" ht="26.39999961853027" customHeight="1">
      <c r="A10" s="429" t="inlineStr">
        <is>
          <t>۵</t>
        </is>
      </c>
      <c r="B10" s="430" t="inlineStr">
        <is>
          <t>آهن و امتیاز زمین</t>
        </is>
      </c>
      <c r="C10" s="427" t="inlineStr">
        <is>
          <t>تناژ اولیه و بودجه آهن را سناریوسازی و هر پلاک را مستقل امتیازدهی کنید.</t>
        </is>
      </c>
      <c r="D10" s="427" t="str"/>
      <c r="E10" s="427" t="str"/>
      <c r="F10" s="427" t="str"/>
      <c r="G10" s="427" t="str"/>
      <c r="H10" s="427" t="str"/>
    </row>
    <row r="11" ht="15" customHeight="1">
      <c r="A11" s="427" t="n"/>
      <c r="B11" s="427" t="n"/>
      <c r="C11" s="427" t="n"/>
      <c r="D11" s="427" t="n"/>
      <c r="E11" s="427" t="n"/>
      <c r="F11" s="427" t="n"/>
      <c r="G11" s="427" t="n"/>
      <c r="H11" s="427" t="n"/>
    </row>
    <row r="12" ht="15" customHeight="1">
      <c r="A12" s="428" t="inlineStr">
        <is>
          <t>قواعد خواندن اعداد</t>
        </is>
      </c>
      <c r="B12" s="482" t="n"/>
      <c r="C12" s="482" t="n"/>
      <c r="D12" s="482" t="n"/>
      <c r="E12" s="482" t="n"/>
      <c r="F12" s="482" t="n"/>
      <c r="G12" s="482" t="n"/>
      <c r="H12" s="482" t="n"/>
    </row>
    <row r="13" ht="39.59999847412109" customHeight="1">
      <c r="A13" s="431" t="inlineStr">
        <is>
          <t>هزینه رسمی</t>
        </is>
      </c>
      <c r="B13" s="427" t="inlineStr">
        <is>
          <t>هزینه مبنای تعرفه ۱۴۰۵ و خدمات مهندسی؛ قیمت بازار اجرای کامل نیست.</t>
        </is>
      </c>
      <c r="C13" s="427" t="str"/>
      <c r="D13" s="427" t="str"/>
      <c r="E13" s="427" t="str"/>
      <c r="F13" s="427" t="str"/>
      <c r="G13" s="427" t="str"/>
      <c r="H13" s="427" t="str"/>
    </row>
    <row r="14" ht="26.39999961853027" customHeight="1">
      <c r="A14" s="431" t="inlineStr">
        <is>
          <t>هزینه واقعی</t>
        </is>
      </c>
      <c r="B14" s="427" t="inlineStr">
        <is>
          <t>ورودی شما از سه پیشنهاد هم‌شرح و نقشه پروژه؛ هر ماه به‌روز شود.</t>
        </is>
      </c>
      <c r="C14" s="427" t="str"/>
      <c r="D14" s="427" t="str"/>
      <c r="E14" s="427" t="str"/>
      <c r="F14" s="427" t="str"/>
      <c r="G14" s="427" t="str"/>
      <c r="H14" s="427" t="str"/>
    </row>
    <row r="15" ht="39.59999847412109" customHeight="1">
      <c r="A15" s="431" t="inlineStr">
        <is>
          <t>ناخالص/مفید</t>
        </is>
      </c>
      <c r="B15" s="427" t="inlineStr">
        <is>
          <t>هزینه بر مبنای ناخالص و درآمد بر مبنای قابل فروش محاسبه شده است.</t>
        </is>
      </c>
      <c r="C15" s="427" t="str"/>
      <c r="D15" s="427" t="str"/>
      <c r="E15" s="427" t="str"/>
      <c r="F15" s="427" t="str"/>
      <c r="G15" s="427" t="str"/>
      <c r="H15" s="427" t="str"/>
    </row>
    <row r="16" ht="39.59999847412109" customHeight="1">
      <c r="A16" s="431" t="inlineStr">
        <is>
          <t>درصد مشارکت</t>
        </is>
      </c>
      <c r="B16" s="427" t="inlineStr">
        <is>
          <t>فرمول آورده فقط نقطه شروع است؛ ارزش نسبی طبقه، نور، پارکینگ و انباری جدا کنترل شود.</t>
        </is>
      </c>
      <c r="C16" s="427" t="str"/>
      <c r="D16" s="427" t="str"/>
      <c r="E16" s="427" t="str"/>
      <c r="F16" s="427" t="str"/>
      <c r="G16" s="427" t="str"/>
      <c r="H16" s="427" t="str"/>
    </row>
    <row r="17" ht="39.59999847412109" customHeight="1">
      <c r="A17" s="431" t="inlineStr">
        <is>
          <t>امتیاز محله</t>
        </is>
      </c>
      <c r="B17" s="427" t="inlineStr">
        <is>
          <t>نمونه‌ها رتبه قطعی نیستند؛ نمره همان پلاک را پس از استعلام وارد کنید.</t>
        </is>
      </c>
      <c r="C17" s="427" t="str"/>
      <c r="D17" s="427" t="str"/>
      <c r="E17" s="427" t="str"/>
      <c r="F17" s="427" t="str"/>
      <c r="G17" s="427" t="str"/>
      <c r="H17" s="427" t="str"/>
    </row>
    <row r="18" ht="52.79999923706055" customHeight="1">
      <c r="A18" s="431" t="inlineStr">
        <is>
          <t>تذکر</t>
        </is>
      </c>
      <c r="B18" s="427" t="inlineStr">
        <is>
          <t>این فایل جای گزارش مهندس، ارزیاب، وکیل، صورتحساب شهرداری یا پیشنهاد پیمانکار را نمی‌گیرد.</t>
        </is>
      </c>
      <c r="C18" s="427" t="str"/>
      <c r="D18" s="427" t="str"/>
      <c r="E18" s="427" t="str"/>
      <c r="F18" s="427" t="str"/>
      <c r="G18" s="427" t="str"/>
      <c r="H18" s="427" t="str"/>
    </row>
    <row r="19" ht="15" customHeight="1">
      <c r="A19" s="427" t="n"/>
      <c r="B19" s="427" t="n"/>
      <c r="C19" s="427" t="n"/>
      <c r="D19" s="427" t="n"/>
      <c r="E19" s="427" t="n"/>
      <c r="F19" s="427" t="n"/>
      <c r="G19" s="427" t="n"/>
      <c r="H19" s="427" t="n"/>
    </row>
    <row r="20">
      <c r="A20" s="432" t="inlineStr">
        <is>
          <t>ترتیب پیشنهادی: استعلام ضابطه ← امکان‌سنجی ← انتخاب سازنده/روش ← قرارداد رسمی و مشروط ← پروانه ← اجرا با دروازه کنترل ← پایان‌کار و تفکیک</t>
        </is>
      </c>
      <c r="B20" s="483" t="n"/>
      <c r="C20" s="483" t="n"/>
      <c r="D20" s="483" t="n"/>
      <c r="E20" s="483" t="n"/>
      <c r="F20" s="483" t="n"/>
      <c r="G20" s="483" t="n"/>
      <c r="H20" s="483" t="n"/>
    </row>
    <row r="21"/>
    <row r="22">
      <c r="A22" s="481" t="n"/>
      <c r="B22" s="481" t="n"/>
      <c r="C22" s="481" t="n"/>
      <c r="D22" s="481" t="n"/>
      <c r="E22" s="481" t="n"/>
      <c r="F22" s="481" t="n"/>
      <c r="G22" s="481" t="n"/>
      <c r="H22" s="481" t="n"/>
    </row>
    <row r="23" ht="15" customHeight="1">
      <c r="A23" s="427" t="n"/>
      <c r="B23" s="427" t="n"/>
      <c r="C23" s="427" t="n"/>
      <c r="D23" s="427" t="n"/>
      <c r="E23" s="427" t="n"/>
      <c r="F23" s="427" t="n"/>
      <c r="G23" s="427" t="n"/>
      <c r="H23" s="427" t="n"/>
    </row>
    <row r="24">
      <c r="A24" s="433" t="inlineStr">
        <is>
          <t>© ۱۴۰۵ شرکت پارسه فلز نماد صنعت؛ منتشرشده با برند آهن شیراز. استفاده داخلی مجاز است؛ بازنشر، فروش یا وایت‌لیبل فایل بدون مجوز کتبی مجاز نیست. شرایط: https://ahanshiraz.ir/copyright-and-republication/</t>
        </is>
      </c>
      <c r="B24" s="483" t="n"/>
      <c r="C24" s="483" t="n"/>
      <c r="D24" s="483" t="n"/>
      <c r="E24" s="483" t="n"/>
      <c r="F24" s="483" t="n"/>
      <c r="G24" s="483" t="n"/>
      <c r="H24" s="483" t="n"/>
    </row>
    <row r="25"/>
    <row r="26">
      <c r="A26" s="481" t="n"/>
      <c r="B26" s="481" t="n"/>
      <c r="C26" s="481" t="n"/>
      <c r="D26" s="481" t="n"/>
      <c r="E26" s="481" t="n"/>
      <c r="F26" s="481" t="n"/>
      <c r="G26" s="481" t="n"/>
      <c r="H26" s="481" t="n"/>
    </row>
  </sheetData>
  <mergeCells count="6">
    <mergeCell ref="A12:H12"/>
    <mergeCell ref="A3:H3"/>
    <mergeCell ref="A20:H22"/>
    <mergeCell ref="A24:H26"/>
    <mergeCell ref="A5:H5"/>
    <mergeCell ref="A1:H2"/>
  </mergeCells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58" customWidth="1" min="3" max="3"/>
    <col width="38" customWidth="1" min="4" max="4"/>
    <col width="16" customWidth="1" min="5" max="5"/>
  </cols>
  <sheetData>
    <row r="1" ht="32" customHeight="1">
      <c r="A1" s="424" t="inlineStr">
        <is>
          <t>منابع و تاریخ اعتبار</t>
        </is>
      </c>
    </row>
    <row r="2" ht="32" customHeight="1">
      <c r="A2" s="481" t="n"/>
      <c r="B2" s="481" t="n"/>
      <c r="C2" s="481" t="n"/>
      <c r="D2" s="481" t="n"/>
      <c r="E2" s="481" t="n"/>
    </row>
    <row r="3" ht="15" customHeight="1">
      <c r="A3" s="426" t="inlineStr">
        <is>
          <t>URLها را پیش از هر انتشار سالانه بازبینی کنید.</t>
        </is>
      </c>
      <c r="B3" s="482" t="n"/>
      <c r="C3" s="482" t="n"/>
      <c r="D3" s="482" t="n"/>
      <c r="E3" s="482" t="n"/>
    </row>
    <row r="4" ht="15" customHeight="1">
      <c r="A4" s="427" t="n"/>
      <c r="B4" s="427" t="n"/>
      <c r="C4" s="427" t="n"/>
      <c r="D4" s="427" t="n"/>
      <c r="E4" s="427" t="n"/>
    </row>
    <row r="5" ht="15" customHeight="1">
      <c r="A5" s="442" t="inlineStr">
        <is>
          <t>نوع</t>
        </is>
      </c>
      <c r="B5" s="442" t="inlineStr">
        <is>
          <t>منبع</t>
        </is>
      </c>
      <c r="C5" s="442" t="inlineStr">
        <is>
          <t>URL</t>
        </is>
      </c>
      <c r="D5" s="442" t="inlineStr">
        <is>
          <t>کاربرد</t>
        </is>
      </c>
      <c r="E5" s="442" t="inlineStr">
        <is>
          <t>بازبینی</t>
        </is>
      </c>
    </row>
    <row r="6" ht="15" customHeight="1">
      <c r="A6" s="431" t="inlineStr">
        <is>
          <t>شهرداری</t>
        </is>
      </c>
      <c r="B6" s="427" t="inlineStr">
        <is>
          <t>خدمات شهروندان شیراز</t>
        </is>
      </c>
      <c r="C6" s="427" t="inlineStr">
        <is>
          <t>https://eshahr.shiraz.ir/ugp/site/</t>
        </is>
      </c>
      <c r="D6" s="427" t="inlineStr">
        <is>
          <t>پروانه، پایان‌کار، عدم خلاف، کد نوسازی</t>
        </is>
      </c>
      <c r="E6" s="427" t="inlineStr">
        <is>
          <t>1405/05/29</t>
        </is>
      </c>
    </row>
    <row r="7" ht="15" customHeight="1">
      <c r="A7" s="431" t="inlineStr">
        <is>
          <t>شهرداری</t>
        </is>
      </c>
      <c r="B7" s="427" t="inlineStr">
        <is>
          <t>درگاه الکترونیکی شیراز</t>
        </is>
      </c>
      <c r="C7" s="427" t="inlineStr">
        <is>
          <t>https://e.shiraz.ir/</t>
        </is>
      </c>
      <c r="D7" s="427" t="inlineStr">
        <is>
          <t>سامانه‌ها و نقشه شهری</t>
        </is>
      </c>
      <c r="E7" s="427" t="inlineStr">
        <is>
          <t>1405/05/29</t>
        </is>
      </c>
    </row>
    <row r="8" ht="15" customHeight="1">
      <c r="A8" s="431" t="inlineStr">
        <is>
          <t>شهرداری</t>
        </is>
      </c>
      <c r="B8" s="427" t="inlineStr">
        <is>
          <t>شهرداری صدرا</t>
        </is>
      </c>
      <c r="C8" s="427" t="inlineStr">
        <is>
          <t>https://shahrdari-sadra.ir/</t>
        </is>
      </c>
      <c r="D8" s="427" t="inlineStr">
        <is>
          <t>تماس و خدمات رسمی</t>
        </is>
      </c>
      <c r="E8" s="427" t="inlineStr">
        <is>
          <t>1405/05/29</t>
        </is>
      </c>
    </row>
    <row r="9" ht="15" customHeight="1">
      <c r="A9" s="431" t="inlineStr">
        <is>
          <t>شهرداری</t>
        </is>
      </c>
      <c r="B9" s="427" t="inlineStr">
        <is>
          <t>سامانه سارا صدرا</t>
        </is>
      </c>
      <c r="C9" s="427" t="inlineStr">
        <is>
          <t>https://sara.shahrdari-sadra.ir/</t>
        </is>
      </c>
      <c r="D9" s="427" t="inlineStr">
        <is>
          <t>شهرسازی صدرا</t>
        </is>
      </c>
      <c r="E9" s="427" t="inlineStr">
        <is>
          <t>1405/05/29</t>
        </is>
      </c>
    </row>
    <row r="10" ht="15" customHeight="1">
      <c r="A10" s="431" t="inlineStr">
        <is>
          <t>دولتی</t>
        </is>
      </c>
      <c r="B10" s="427" t="inlineStr">
        <is>
          <t>شرکت عمران صدرا</t>
        </is>
      </c>
      <c r="C10" s="427" t="inlineStr">
        <is>
          <t>https://sadra.ntdc.ir/</t>
        </is>
      </c>
      <c r="D10" s="427" t="inlineStr">
        <is>
          <t>قطعات و تعهدات مرتبط</t>
        </is>
      </c>
      <c r="E10" s="427" t="inlineStr">
        <is>
          <t>1405/05/29</t>
        </is>
      </c>
    </row>
    <row r="11" ht="15" customHeight="1">
      <c r="A11" s="431" t="inlineStr">
        <is>
          <t>قانون</t>
        </is>
      </c>
      <c r="B11" s="427" t="inlineStr">
        <is>
          <t>ثبت رسمی معاملات غیرمنقول</t>
        </is>
      </c>
      <c r="C11" s="427" t="inlineStr">
        <is>
          <t>https://qavanin.ir/Law/TreeText/?IDS=8323921457009018779</t>
        </is>
      </c>
      <c r="D11" s="427" t="inlineStr">
        <is>
          <t>چارچوب ثبت رسمی</t>
        </is>
      </c>
      <c r="E11" s="427" t="inlineStr">
        <is>
          <t>1405/05/29</t>
        </is>
      </c>
    </row>
    <row r="12" ht="15" customHeight="1">
      <c r="A12" s="431" t="inlineStr">
        <is>
          <t>قانون</t>
        </is>
      </c>
      <c r="B12" s="427" t="inlineStr">
        <is>
          <t>آیین‌نامه تبصره ۳ ماده ۱۴</t>
        </is>
      </c>
      <c r="C12" s="427" t="inlineStr">
        <is>
          <t>https://qavanin.ir/Law/TreeText/?IDS=6669567535917106524</t>
        </is>
      </c>
      <c r="D12" s="427" t="inlineStr">
        <is>
          <t>شناسه یکتا، مشارکت و پیش‌فروش</t>
        </is>
      </c>
      <c r="E12" s="427" t="inlineStr">
        <is>
          <t>1405/05/29</t>
        </is>
      </c>
    </row>
    <row r="13" ht="15" customHeight="1">
      <c r="A13" s="431" t="inlineStr">
        <is>
          <t>قانون</t>
        </is>
      </c>
      <c r="B13" s="427" t="inlineStr">
        <is>
          <t>آیین‌نامه ماده ۳۳</t>
        </is>
      </c>
      <c r="C13" s="427" t="inlineStr">
        <is>
          <t>https://qavanin.ir/Law/TreeText/?IDS=16297691770096755716</t>
        </is>
      </c>
      <c r="D13" s="427" t="inlineStr">
        <is>
          <t>عوامل صاحب صلاحیت</t>
        </is>
      </c>
      <c r="E13" s="427" t="inlineStr">
        <is>
          <t>1405/05/29</t>
        </is>
      </c>
    </row>
    <row r="14" ht="15" customHeight="1">
      <c r="A14" s="431" t="inlineStr">
        <is>
          <t>تعرفه</t>
        </is>
      </c>
      <c r="B14" s="427" t="inlineStr">
        <is>
          <t>شورای مرکزی نظام مهندسی</t>
        </is>
      </c>
      <c r="C14" s="427" t="inlineStr">
        <is>
          <t>https://irceo.ir/archive/news/item/36294</t>
        </is>
      </c>
      <c r="D14" s="427" t="inlineStr">
        <is>
          <t>تعرفه رسمی ۱۴۰۵</t>
        </is>
      </c>
      <c r="E14" s="427" t="inlineStr">
        <is>
          <t>1405/05/29</t>
        </is>
      </c>
    </row>
    <row r="15" ht="15" customHeight="1">
      <c r="A15" s="431" t="inlineStr">
        <is>
          <t>بیمه</t>
        </is>
      </c>
      <c r="B15" s="427" t="inlineStr">
        <is>
          <t>سازمان تأمین اجتماعی</t>
        </is>
      </c>
      <c r="C15" s="427" t="inlineStr">
        <is>
          <t>https://tamin.ir/News/Item/191715</t>
        </is>
      </c>
      <c r="D15" s="427" t="inlineStr">
        <is>
          <t>مبنای حق بیمه ساختمانی</t>
        </is>
      </c>
      <c r="E15" s="427" t="inlineStr">
        <is>
          <t>1405/05/29</t>
        </is>
      </c>
    </row>
    <row r="16" ht="15" customHeight="1">
      <c r="A16" s="431" t="inlineStr">
        <is>
          <t>بازار</t>
        </is>
      </c>
      <c r="B16" s="427" t="inlineStr">
        <is>
          <t>آهن شیراز</t>
        </is>
      </c>
      <c r="C16" s="427" t="inlineStr">
        <is>
          <t>https://ahanshiraz.ir/</t>
        </is>
      </c>
      <c r="D16" s="427" t="inlineStr">
        <is>
          <t>قیمت و تماس تاریخ‌دار</t>
        </is>
      </c>
      <c r="E16" s="427" t="inlineStr">
        <is>
          <t>1405/05/29</t>
        </is>
      </c>
    </row>
    <row r="17" ht="15" customHeight="1">
      <c r="A17" s="431" t="inlineStr">
        <is>
          <t>بازار</t>
        </is>
      </c>
      <c r="B17" s="427" t="inlineStr">
        <is>
          <t>بازار مسکن شیراز</t>
        </is>
      </c>
      <c r="C17" s="427" t="inlineStr">
        <is>
          <t>https://ahanshiraz.ir/maskan-shiraz/</t>
        </is>
      </c>
      <c r="D17" s="427" t="inlineStr">
        <is>
          <t>عدد جاری هزینه/بازار</t>
        </is>
      </c>
      <c r="E17" s="427" t="inlineStr">
        <is>
          <t>1405/05/29</t>
        </is>
      </c>
    </row>
    <row r="18" ht="15" customHeight="1">
      <c r="A18" s="431" t="inlineStr">
        <is>
          <t>ابزار</t>
        </is>
      </c>
      <c r="B18" s="427" t="inlineStr">
        <is>
          <t>محاسبه آهن ساختمان</t>
        </is>
      </c>
      <c r="C18" s="427" t="inlineStr">
        <is>
          <t>https://ahanshiraz.ir/building-steel-calculator/</t>
        </is>
      </c>
      <c r="D18" s="427" t="inlineStr">
        <is>
          <t>دامنه مصرف و برآورد اولیه</t>
        </is>
      </c>
      <c r="E18" s="427" t="inlineStr">
        <is>
          <t>1405/05/29</t>
        </is>
      </c>
    </row>
    <row r="19" ht="15" customHeight="1">
      <c r="A19" s="431" t="inlineStr">
        <is>
          <t>خبر رسمی محلی</t>
        </is>
      </c>
      <c r="B19" s="427" t="inlineStr">
        <is>
          <t>اعلام عوارض شیراز پس از تیر ۱۴۰۵</t>
        </is>
      </c>
      <c r="C19" s="427" t="inlineStr">
        <is>
          <t>https://www.isna.ir/news/1405041710256/</t>
        </is>
      </c>
      <c r="D19" s="427" t="inlineStr">
        <is>
          <t>سال تعرفه عوارض</t>
        </is>
      </c>
      <c r="E19" s="427" t="inlineStr">
        <is>
          <t>1405/05/29</t>
        </is>
      </c>
    </row>
    <row r="20" ht="15" customHeight="1">
      <c r="A20" s="431" t="inlineStr">
        <is>
          <t>قانون</t>
        </is>
      </c>
      <c r="B20" s="427" t="inlineStr">
        <is>
          <t>حمایت حقوق مؤلفان و مصنفان و هنرمندان</t>
        </is>
      </c>
      <c r="C20" s="427" t="inlineStr">
        <is>
          <t>https://qavanin.ir/Law/PrintText/?IDS=9522486759498343498&amp;font=</t>
        </is>
      </c>
      <c r="D20" s="427" t="inlineStr">
        <is>
          <t>مبنای عمومی مالکیت فکری</t>
        </is>
      </c>
      <c r="E20" s="427" t="inlineStr">
        <is>
          <t>1405/05/29</t>
        </is>
      </c>
    </row>
    <row r="21" ht="15" customHeight="1">
      <c r="A21" s="480" t="inlineStr">
        <is>
          <t>حقوق استفاده</t>
        </is>
      </c>
      <c r="B21" s="457" t="inlineStr">
        <is>
          <t>سیاست بازنشر آهن شیراز</t>
        </is>
      </c>
      <c r="C21" s="457" t="inlineStr">
        <is>
          <t>https://ahanshiraz.ir/copyright-and-republication/</t>
        </is>
      </c>
      <c r="D21" s="457" t="inlineStr">
        <is>
          <t>حدود استفاده و درخواست مجوز</t>
        </is>
      </c>
      <c r="E21" s="457" t="inlineStr">
        <is>
          <t>1405/05/29</t>
        </is>
      </c>
    </row>
  </sheetData>
  <mergeCells count="2">
    <mergeCell ref="A1:E2"/>
    <mergeCell ref="A3:E3"/>
  </mergeCells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2" customWidth="1" min="3" max="3"/>
    <col width="20" customWidth="1" min="4" max="4"/>
    <col width="24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424" t="inlineStr">
        <is>
          <t>حقوق استفاده و مالکیت فایل</t>
        </is>
      </c>
    </row>
    <row r="2" ht="32" customHeight="1">
      <c r="A2" s="481" t="n"/>
      <c r="B2" s="481" t="n"/>
      <c r="C2" s="481" t="n"/>
      <c r="D2" s="481" t="n"/>
      <c r="E2" s="481" t="n"/>
      <c r="F2" s="481" t="n"/>
      <c r="G2" s="481" t="n"/>
      <c r="H2" s="481" t="n"/>
    </row>
    <row r="3" ht="15" customHeight="1">
      <c r="A3" s="426" t="inlineStr">
        <is>
          <t>مالک اثر، حدود استفاده مجاز و روش دریافت مجوز بازنشر · نسخه AS-CONST-1405-05-v2</t>
        </is>
      </c>
      <c r="B3" s="482" t="n"/>
      <c r="C3" s="482" t="n"/>
      <c r="D3" s="482" t="n"/>
      <c r="E3" s="482" t="n"/>
      <c r="F3" s="482" t="n"/>
      <c r="G3" s="482" t="n"/>
      <c r="H3" s="482" t="n"/>
    </row>
    <row r="4" ht="15" customHeight="1">
      <c r="A4" s="427" t="n"/>
      <c r="B4" s="427" t="n"/>
      <c r="C4" s="427" t="n"/>
      <c r="D4" s="427" t="n"/>
      <c r="E4" s="427" t="n"/>
      <c r="F4" s="427" t="n"/>
      <c r="G4" s="427" t="n"/>
      <c r="H4" s="427" t="n"/>
    </row>
    <row r="5" ht="15" customHeight="1">
      <c r="A5" s="428" t="inlineStr">
        <is>
          <t>مالک و ناشر</t>
        </is>
      </c>
      <c r="B5" s="482" t="n"/>
      <c r="C5" s="482" t="n"/>
      <c r="D5" s="482" t="n"/>
      <c r="E5" s="427" t="n"/>
      <c r="F5" s="427" t="n"/>
      <c r="G5" s="427" t="n"/>
      <c r="H5" s="427" t="n"/>
    </row>
    <row r="6" ht="15" customHeight="1">
      <c r="A6" s="436" t="inlineStr">
        <is>
          <t>© ۱۴۰۵ شرکت پارسه فلز نماد صنعت، شماره ثبت ۳۹۹۱۳؛ منتشرشده با برند آهن شیراز و هویت بازرگانی آهن‌آلات پارسه. کلیه حقوق محفوظ است.</t>
        </is>
      </c>
      <c r="B6" s="483" t="n"/>
      <c r="C6" s="483" t="n"/>
      <c r="D6" s="484" t="n"/>
      <c r="E6" s="427" t="n"/>
      <c r="F6" s="427" t="n"/>
      <c r="G6" s="427" t="n"/>
      <c r="H6" s="427" t="n"/>
    </row>
    <row r="7" ht="15" customHeight="1">
      <c r="D7" s="485" t="n"/>
      <c r="E7" s="427" t="n"/>
      <c r="F7" s="427" t="n"/>
      <c r="G7" s="427" t="n"/>
      <c r="H7" s="427" t="n"/>
    </row>
    <row r="8" ht="15" customHeight="1">
      <c r="A8" s="481" t="n"/>
      <c r="B8" s="481" t="n"/>
      <c r="C8" s="481" t="n"/>
      <c r="D8" s="486" t="n"/>
      <c r="E8" s="427" t="n"/>
      <c r="F8" s="427" t="n"/>
      <c r="G8" s="427" t="n"/>
      <c r="H8" s="427" t="n"/>
    </row>
    <row r="9" ht="15" customHeight="1">
      <c r="A9" s="427" t="n"/>
      <c r="B9" s="427" t="n"/>
      <c r="C9" s="427" t="n"/>
      <c r="D9" s="427" t="n"/>
      <c r="E9" s="427" t="n"/>
      <c r="F9" s="427" t="n"/>
      <c r="G9" s="427" t="n"/>
      <c r="H9" s="427" t="n"/>
    </row>
    <row r="10" ht="15" customHeight="1">
      <c r="A10" s="428" t="inlineStr">
        <is>
          <t>استفاده مجاز</t>
        </is>
      </c>
      <c r="B10" s="482" t="n"/>
      <c r="C10" s="482" t="n"/>
      <c r="D10" s="482" t="n"/>
      <c r="E10" s="427" t="n"/>
      <c r="F10" s="427" t="n"/>
      <c r="G10" s="427" t="n"/>
      <c r="H10" s="427" t="n"/>
    </row>
    <row r="11" ht="15" customHeight="1">
      <c r="A11" s="438" t="inlineStr">
        <is>
          <t>تغییر ورودی‌ها و استفاده از خروجی برای ارزیابی داخلی همان پروژه مجاز است. فایل جای استعلام روز، نقشه مصوب یا نظر متخصص صاحب صلاحیت را نمی‌گیرد.</t>
        </is>
      </c>
      <c r="B11" s="483" t="n"/>
      <c r="C11" s="483" t="n"/>
      <c r="D11" s="487" t="n"/>
      <c r="E11" s="427" t="n"/>
      <c r="F11" s="427" t="n"/>
      <c r="G11" s="427" t="n"/>
      <c r="H11" s="427" t="n"/>
    </row>
    <row r="12" ht="15" customHeight="1">
      <c r="D12" s="488" t="n"/>
      <c r="E12" s="427" t="n"/>
      <c r="F12" s="427" t="n"/>
      <c r="G12" s="427" t="n"/>
      <c r="H12" s="427" t="n"/>
    </row>
    <row r="13" ht="15" customHeight="1">
      <c r="A13" s="481" t="n"/>
      <c r="B13" s="481" t="n"/>
      <c r="C13" s="481" t="n"/>
      <c r="D13" s="489" t="n"/>
      <c r="E13" s="427" t="n"/>
      <c r="F13" s="427" t="n"/>
      <c r="G13" s="427" t="n"/>
      <c r="H13" s="427" t="n"/>
    </row>
    <row r="14" ht="15" customHeight="1">
      <c r="A14" s="427" t="n"/>
      <c r="B14" s="427" t="n"/>
      <c r="C14" s="427" t="n"/>
      <c r="D14" s="427" t="n"/>
      <c r="E14" s="427" t="n"/>
      <c r="F14" s="427" t="n"/>
      <c r="G14" s="427" t="n"/>
      <c r="H14" s="427" t="n"/>
    </row>
    <row r="15" ht="15" customHeight="1">
      <c r="A15" s="428" t="inlineStr">
        <is>
          <t>بدون مجوز کتبی مجاز نیست</t>
        </is>
      </c>
      <c r="B15" s="482" t="n"/>
      <c r="C15" s="482" t="n"/>
      <c r="D15" s="482" t="n"/>
      <c r="E15" s="482" t="n"/>
      <c r="F15" s="482" t="n"/>
      <c r="G15" s="482" t="n"/>
      <c r="H15" s="482" t="n"/>
    </row>
    <row r="16">
      <c r="A16" s="439" t="inlineStr">
        <is>
          <t>انتشار مجدد فایل اصلی یا نسخه تغییرنام‌یافته، فروش، تکثیر انبوه، حذف نام و کد نسخه، قفل‌گشایی با هدف توزیع، وایت‌لیبل، استخراج داده برای محصول تجاری یا کپی جداول و فرمول‌ها مجاز نیست.</t>
        </is>
      </c>
      <c r="B16" s="483" t="n"/>
      <c r="C16" s="483" t="n"/>
      <c r="D16" s="483" t="n"/>
      <c r="E16" s="483" t="n"/>
      <c r="F16" s="483" t="n"/>
      <c r="G16" s="483" t="n"/>
      <c r="H16" s="483" t="n"/>
    </row>
    <row r="17"/>
    <row r="18">
      <c r="A18" s="481" t="n"/>
      <c r="B18" s="481" t="n"/>
      <c r="C18" s="481" t="n"/>
      <c r="D18" s="481" t="n"/>
      <c r="E18" s="481" t="n"/>
      <c r="F18" s="481" t="n"/>
      <c r="G18" s="481" t="n"/>
      <c r="H18" s="481" t="n"/>
    </row>
    <row r="19" ht="15" customHeight="1">
      <c r="A19" s="427" t="n"/>
      <c r="B19" s="427" t="n"/>
      <c r="C19" s="427" t="n"/>
      <c r="D19" s="427" t="n"/>
      <c r="E19" s="427" t="n"/>
      <c r="F19" s="427" t="n"/>
      <c r="G19" s="427" t="n"/>
      <c r="H19" s="427" t="n"/>
    </row>
    <row r="20" ht="15" customHeight="1">
      <c r="A20" s="428" t="inlineStr">
        <is>
          <t>شناسه و مرجع اثر</t>
        </is>
      </c>
      <c r="B20" s="482" t="n"/>
      <c r="C20" s="482" t="n"/>
      <c r="D20" s="482" t="n"/>
      <c r="E20" s="482" t="n"/>
      <c r="F20" s="482" t="n"/>
      <c r="G20" s="482" t="n"/>
      <c r="H20" s="482" t="n"/>
    </row>
    <row r="21" ht="26.39999961853027" customHeight="1">
      <c r="A21" s="431" t="inlineStr">
        <is>
          <t>کد نسخه</t>
        </is>
      </c>
      <c r="B21" s="427" t="inlineStr">
        <is>
          <t>AS-CONST-1405-05-v2</t>
        </is>
      </c>
      <c r="C21" s="427" t="str"/>
      <c r="D21" s="431" t="inlineStr">
        <is>
          <t>Canonical</t>
        </is>
      </c>
      <c r="E21" s="427" t="inlineStr">
        <is>
          <t>https://ahanshiraz.ir/building-construction-guide-shiraz-sadra/</t>
        </is>
      </c>
      <c r="F21" s="427" t="str"/>
      <c r="G21" s="427" t="str"/>
      <c r="H21" s="427" t="str"/>
    </row>
    <row r="22" ht="26.39999961853027" customHeight="1">
      <c r="A22" s="431" t="inlineStr">
        <is>
          <t>سیاست استفاده</t>
        </is>
      </c>
      <c r="B22" s="427" t="inlineStr">
        <is>
          <t>https://ahanshiraz.ir/copyright-and-republication/</t>
        </is>
      </c>
      <c r="C22" s="427" t="str"/>
      <c r="D22" s="431" t="inlineStr">
        <is>
          <t>درخواست مجوز</t>
        </is>
      </c>
      <c r="E22" s="427" t="inlineStr">
        <is>
          <t>https://ahanshiraz.ir/contact/</t>
        </is>
      </c>
      <c r="F22" s="427" t="str"/>
      <c r="G22" s="427" t="str"/>
      <c r="H22" s="427" t="str"/>
    </row>
    <row r="23" ht="26.39999961853027" customHeight="1">
      <c r="A23" s="431" t="inlineStr">
        <is>
          <t>نویسنده</t>
        </is>
      </c>
      <c r="B23" s="427" t="inlineStr">
        <is>
          <t>تحریریه آهن شیراز</t>
        </is>
      </c>
      <c r="C23" s="427" t="str"/>
      <c r="D23" s="431" t="inlineStr">
        <is>
          <t>ناشر</t>
        </is>
      </c>
      <c r="E23" s="427" t="inlineStr">
        <is>
          <t>آهن شیراز / بازرگانی آهن آلات پارسه</t>
        </is>
      </c>
      <c r="F23" s="427" t="str"/>
      <c r="G23" s="427" t="str"/>
      <c r="H23" s="427" t="str"/>
    </row>
    <row r="24" ht="15" customHeight="1">
      <c r="A24" s="427" t="n"/>
      <c r="B24" s="427" t="n"/>
      <c r="C24" s="427" t="n"/>
      <c r="D24" s="427" t="n"/>
      <c r="E24" s="427" t="n"/>
      <c r="F24" s="427" t="n"/>
      <c r="G24" s="427" t="n"/>
      <c r="H24" s="427" t="n"/>
    </row>
    <row r="25">
      <c r="A25" s="440" t="inlineStr">
        <is>
          <t>برای متن کامل شرایط استفاده، فایل copyright-republication-policy.html را با نامک copyright-and-republication در سایت منتشر کنید. سکوت یا دریافت پیام به معنی صدور مجوز نیست؛ مجوز بازنشر باید مکتوب باشد.</t>
        </is>
      </c>
      <c r="B25" s="483" t="n"/>
      <c r="C25" s="483" t="n"/>
      <c r="D25" s="483" t="n"/>
      <c r="E25" s="483" t="n"/>
      <c r="F25" s="483" t="n"/>
      <c r="G25" s="483" t="n"/>
      <c r="H25" s="483" t="n"/>
    </row>
    <row r="26"/>
    <row r="27">
      <c r="A27" s="481" t="n"/>
      <c r="B27" s="481" t="n"/>
      <c r="C27" s="481" t="n"/>
      <c r="D27" s="481" t="n"/>
      <c r="E27" s="481" t="n"/>
      <c r="F27" s="481" t="n"/>
      <c r="G27" s="481" t="n"/>
      <c r="H27" s="481" t="n"/>
    </row>
  </sheetData>
  <mergeCells count="10">
    <mergeCell ref="A5:D5"/>
    <mergeCell ref="A3:H3"/>
    <mergeCell ref="A16:H18"/>
    <mergeCell ref="A25:H27"/>
    <mergeCell ref="A15:H15"/>
    <mergeCell ref="A20:H20"/>
    <mergeCell ref="A11:D13"/>
    <mergeCell ref="A10:D10"/>
    <mergeCell ref="A1:H2"/>
    <mergeCell ref="A6:D8"/>
  </mergeCells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3" customWidth="1" min="2" max="2"/>
    <col width="25" customWidth="1" min="3" max="3"/>
    <col width="48" customWidth="1" min="4" max="4"/>
  </cols>
  <sheetData>
    <row r="1" ht="32" customHeight="1">
      <c r="A1" s="424" t="inlineStr">
        <is>
          <t>ورودی‌های پروژه</t>
        </is>
      </c>
    </row>
    <row r="2" ht="32" customHeight="1">
      <c r="A2" s="481" t="n"/>
      <c r="B2" s="481" t="n"/>
      <c r="C2" s="481" t="n"/>
      <c r="D2" s="481" t="n"/>
    </row>
    <row r="3" ht="15" customHeight="1">
      <c r="A3" s="426" t="inlineStr">
        <is>
          <t>همه سلول‌های زرد قابل ویرایش‌اند؛ اعداد فعلی فقط یک مثال آموزشی هستند.</t>
        </is>
      </c>
      <c r="B3" s="482" t="n"/>
      <c r="C3" s="482" t="n"/>
      <c r="D3" s="482" t="n"/>
    </row>
    <row r="4" ht="15" customHeight="1">
      <c r="A4" s="427" t="n"/>
      <c r="B4" s="427" t="n"/>
      <c r="C4" s="427" t="n"/>
      <c r="D4" s="427" t="n"/>
    </row>
    <row r="5" ht="15" customHeight="1">
      <c r="A5" s="442" t="inlineStr">
        <is>
          <t>ورودی</t>
        </is>
      </c>
      <c r="B5" s="442" t="inlineStr">
        <is>
          <t>مقدار</t>
        </is>
      </c>
      <c r="C5" s="442" t="inlineStr">
        <is>
          <t>واحد</t>
        </is>
      </c>
      <c r="D5" s="442" t="inlineStr">
        <is>
          <t>روش تهیه</t>
        </is>
      </c>
    </row>
    <row r="6" ht="15" customHeight="1">
      <c r="A6" s="427" t="inlineStr">
        <is>
          <t>نام پروژه</t>
        </is>
      </c>
      <c r="B6" s="443" t="inlineStr">
        <is>
          <t>نمونه آموزشی شیراز</t>
        </is>
      </c>
      <c r="C6" s="427" t="inlineStr">
        <is>
          <t>—</t>
        </is>
      </c>
      <c r="D6" s="427" t="inlineStr">
        <is>
          <t>نام داخلی پروژه</t>
        </is>
      </c>
    </row>
    <row r="7" ht="15" customHeight="1">
      <c r="A7" s="427" t="inlineStr">
        <is>
          <t>محدوده</t>
        </is>
      </c>
      <c r="B7" s="443" t="inlineStr">
        <is>
          <t>شیراز</t>
        </is>
      </c>
      <c r="C7" s="427" t="inlineStr">
        <is>
          <t>—</t>
        </is>
      </c>
      <c r="D7" s="427" t="inlineStr">
        <is>
          <t>شیراز/صدرا/سایر فارس</t>
        </is>
      </c>
    </row>
    <row r="8" ht="15" customHeight="1">
      <c r="A8" s="427" t="inlineStr">
        <is>
          <t>مساحت زمین</t>
        </is>
      </c>
      <c r="B8" s="443" t="n">
        <v>300</v>
      </c>
      <c r="C8" s="427" t="inlineStr">
        <is>
          <t>مترمربع</t>
        </is>
      </c>
      <c r="D8" s="427" t="inlineStr">
        <is>
          <t>سند و برداشت</t>
        </is>
      </c>
    </row>
    <row r="9" ht="15" customHeight="1">
      <c r="A9" s="427" t="inlineStr">
        <is>
          <t>قیمت روز زمین/ملک</t>
        </is>
      </c>
      <c r="B9" s="490" t="n">
        <v>400000000</v>
      </c>
      <c r="C9" s="427" t="inlineStr">
        <is>
          <t>تومان/مترمربع زمین</t>
        </is>
      </c>
      <c r="D9" s="427" t="inlineStr">
        <is>
          <t>عدد نمونه؛ دو ارزیابی و معاملات هم‌سنخ</t>
        </is>
      </c>
    </row>
    <row r="10" ht="15" customHeight="1">
      <c r="A10" s="427" t="inlineStr">
        <is>
          <t>مساحت ناخالص مصوب/سناریو</t>
        </is>
      </c>
      <c r="B10" s="443" t="n">
        <v>2000</v>
      </c>
      <c r="C10" s="427" t="inlineStr">
        <is>
          <t>مترمربع</t>
        </is>
      </c>
      <c r="D10" s="427" t="inlineStr">
        <is>
          <t>نقشه معماری مصوب؛ قبل از آن سناریو</t>
        </is>
      </c>
    </row>
    <row r="11" ht="15" customHeight="1">
      <c r="A11" s="427" t="inlineStr">
        <is>
          <t>راندمان قابل فروش</t>
        </is>
      </c>
      <c r="B11" s="491" t="n">
        <v>0.75</v>
      </c>
      <c r="C11" s="427" t="inlineStr">
        <is>
          <t>درصد ناخالص</t>
        </is>
      </c>
      <c r="D11" s="427" t="inlineStr">
        <is>
          <t>مفید و قابل فروش ÷ ناخالص</t>
        </is>
      </c>
    </row>
    <row r="12" ht="15" customHeight="1">
      <c r="A12" s="427" t="inlineStr">
        <is>
          <t>هزینه واقعی ساخت امروز</t>
        </is>
      </c>
      <c r="B12" s="490" t="n">
        <v>65000000</v>
      </c>
      <c r="C12" s="427" t="inlineStr">
        <is>
          <t>تومان/مترمربع ناخالص</t>
        </is>
      </c>
      <c r="D12" s="427" t="inlineStr">
        <is>
          <t>سه پیشنهاد هم‌شرح؛ عدد نمونه را عوض کنید</t>
        </is>
      </c>
    </row>
    <row r="13" ht="15" customHeight="1">
      <c r="A13" s="427" t="inlineStr">
        <is>
          <t>طراحی، مجوز، بیمه و انشعاب</t>
        </is>
      </c>
      <c r="B13" s="490" t="n">
        <v>12000000000</v>
      </c>
      <c r="C13" s="427" t="inlineStr">
        <is>
          <t>تومان</t>
        </is>
      </c>
      <c r="D13" s="427" t="inlineStr">
        <is>
          <t>صورتحساب/استعلام پرونده</t>
        </is>
      </c>
    </row>
    <row r="14" ht="15" customHeight="1">
      <c r="A14" s="427" t="inlineStr">
        <is>
          <t>تخریب، گود و پایدارسازی</t>
        </is>
      </c>
      <c r="B14" s="490" t="n">
        <v>4000000000</v>
      </c>
      <c r="C14" s="427" t="inlineStr">
        <is>
          <t>تومان</t>
        </is>
      </c>
      <c r="D14" s="427" t="inlineStr">
        <is>
          <t>متره و روش گود</t>
        </is>
      </c>
    </row>
    <row r="15" ht="15" customHeight="1">
      <c r="A15" s="427" t="inlineStr">
        <is>
          <t>سایر هزینه ثابت</t>
        </is>
      </c>
      <c r="B15" s="490" t="n">
        <v>2000000000</v>
      </c>
      <c r="C15" s="427" t="inlineStr">
        <is>
          <t>تومان</t>
        </is>
      </c>
      <c r="D15" s="427" t="inlineStr">
        <is>
          <t>مدیریت، آزمایش، تجهیز و…</t>
        </is>
      </c>
    </row>
    <row r="16" ht="15" customHeight="1">
      <c r="A16" s="427" t="inlineStr">
        <is>
          <t>ذخیره ریسک</t>
        </is>
      </c>
      <c r="B16" s="491" t="n">
        <v>0.12</v>
      </c>
      <c r="C16" s="427" t="inlineStr">
        <is>
          <t>درصد</t>
        </is>
      </c>
      <c r="D16" s="427" t="inlineStr">
        <is>
          <t>با بلوغ نقشه و ریسک گود تنظیم شود</t>
        </is>
      </c>
    </row>
    <row r="17" ht="15" customHeight="1">
      <c r="A17" s="427" t="inlineStr">
        <is>
          <t>مدت پروژه</t>
        </is>
      </c>
      <c r="B17" s="443" t="n">
        <v>22</v>
      </c>
      <c r="C17" s="427" t="inlineStr">
        <is>
          <t>ماه</t>
        </is>
      </c>
      <c r="D17" s="427" t="inlineStr">
        <is>
          <t>برنامه مجوز تا تحویل</t>
        </is>
      </c>
    </row>
    <row r="18" ht="15" customHeight="1">
      <c r="A18" s="427" t="inlineStr">
        <is>
          <t>تورم ماهانه سناریو</t>
        </is>
      </c>
      <c r="B18" s="491" t="n">
        <v>0.015</v>
      </c>
      <c r="C18" s="427" t="inlineStr">
        <is>
          <t>درصد</t>
        </is>
      </c>
      <c r="D18" s="427" t="inlineStr">
        <is>
          <t>سناریو؛ نرخ همه اقلام یکسان نیست</t>
        </is>
      </c>
    </row>
    <row r="19" ht="15" customHeight="1">
      <c r="A19" s="427" t="inlineStr">
        <is>
          <t>ماه متوسط پرداخت</t>
        </is>
      </c>
      <c r="B19" s="443" t="n">
        <v>10</v>
      </c>
      <c r="C19" s="427" t="inlineStr">
        <is>
          <t>ماه</t>
        </is>
      </c>
      <c r="D19" s="427" t="inlineStr">
        <is>
          <t>مرکز ثقل پرداخت‌های ساخت</t>
        </is>
      </c>
    </row>
    <row r="20" ht="15" customHeight="1">
      <c r="A20" s="427" t="inlineStr">
        <is>
          <t>هزینه مالی/تأمین پول</t>
        </is>
      </c>
      <c r="B20" s="490" t="n">
        <v>0</v>
      </c>
      <c r="C20" s="427" t="inlineStr">
        <is>
          <t>تومان</t>
        </is>
      </c>
      <c r="D20" s="427" t="inlineStr">
        <is>
          <t>بهره، کارمزد و خواب پول</t>
        </is>
      </c>
    </row>
    <row r="21" ht="15" customHeight="1">
      <c r="A21" s="427" t="inlineStr">
        <is>
          <t>قیمت فروش سناریویی</t>
        </is>
      </c>
      <c r="B21" s="490" t="n">
        <v>250000000</v>
      </c>
      <c r="C21" s="427" t="inlineStr">
        <is>
          <t>تومان/مترمربع قابل فروش</t>
        </is>
      </c>
      <c r="D21" s="427" t="inlineStr">
        <is>
          <t>عدد نمونه؛ معامله هم‌سنخ نه صرفاً آگهی</t>
        </is>
      </c>
    </row>
    <row r="22" ht="15" customHeight="1">
      <c r="A22" s="427" t="inlineStr">
        <is>
          <t>بازده هدف سازنده</t>
        </is>
      </c>
      <c r="B22" s="491" t="n">
        <v>0.25</v>
      </c>
      <c r="C22" s="427" t="inlineStr">
        <is>
          <t>درصد</t>
        </is>
      </c>
      <c r="D22" s="427" t="inlineStr">
        <is>
          <t>افق و ریسک پروژه</t>
        </is>
      </c>
    </row>
    <row r="23" ht="15" customHeight="1">
      <c r="A23" s="427" t="inlineStr">
        <is>
          <t>بلاعوض و اسکان مالک</t>
        </is>
      </c>
      <c r="B23" s="490" t="n">
        <v>5000000000</v>
      </c>
      <c r="C23" s="427" t="inlineStr">
        <is>
          <t>تومان</t>
        </is>
      </c>
      <c r="D23" s="427" t="inlineStr">
        <is>
          <t>طبق قرارداد و برنامه پرداخت</t>
        </is>
      </c>
    </row>
    <row r="24" ht="15" customHeight="1">
      <c r="A24" s="427" t="inlineStr">
        <is>
          <t>نوع سازه</t>
        </is>
      </c>
      <c r="B24" s="443" t="inlineStr">
        <is>
          <t>بتنی</t>
        </is>
      </c>
      <c r="C24" s="427" t="inlineStr">
        <is>
          <t>—</t>
        </is>
      </c>
      <c r="D24" s="427" t="inlineStr">
        <is>
          <t>صرفاً برای برآورد اولیه آهن</t>
        </is>
      </c>
    </row>
    <row r="25" ht="15" customHeight="1">
      <c r="A25" s="427" t="inlineStr">
        <is>
          <t>پرت برنامه‌ریزی آهن</t>
        </is>
      </c>
      <c r="B25" s="491" t="n">
        <v>0.04</v>
      </c>
      <c r="C25" s="427" t="inlineStr">
        <is>
          <t>درصد</t>
        </is>
      </c>
      <c r="D25" s="427" t="inlineStr">
        <is>
          <t>پس از لیستوفر اصلاح شود</t>
        </is>
      </c>
    </row>
    <row r="26" ht="15" customHeight="1">
      <c r="A26" s="427" t="inlineStr">
        <is>
          <t>گروه رسمی تعرفه</t>
        </is>
      </c>
      <c r="B26" s="443" t="inlineStr">
        <is>
          <t>۳ تا ۵ طبقه</t>
        </is>
      </c>
      <c r="C26" s="427" t="inlineStr">
        <is>
          <t>—</t>
        </is>
      </c>
      <c r="D26" s="427" t="inlineStr">
        <is>
          <t>بر اساس گروه ساختمان</t>
        </is>
      </c>
    </row>
    <row r="27" ht="15" customHeight="1">
      <c r="A27" s="427" t="inlineStr">
        <is>
          <t>تعداد واحد سناریو</t>
        </is>
      </c>
      <c r="B27" s="443" t="n">
        <v>10</v>
      </c>
      <c r="C27" s="427" t="inlineStr">
        <is>
          <t>واحد</t>
        </is>
      </c>
      <c r="D27" s="427" t="inlineStr">
        <is>
          <t>برای جدول تقسیم</t>
        </is>
      </c>
    </row>
    <row r="28" ht="15" customHeight="1">
      <c r="A28" s="427" t="n"/>
      <c r="B28" s="427" t="n"/>
      <c r="C28" s="427" t="n"/>
      <c r="D28" s="427" t="n"/>
    </row>
    <row r="29">
      <c r="A29" s="446" t="inlineStr">
        <is>
          <t>توقف کنترل: اگر مساحت ناخالص فقط حدس است، خروجی مالی را امکان‌سنجی بدانید. پس از نقشه مصوب، B10 و راندمان فروش را جایگزین کنید.</t>
        </is>
      </c>
      <c r="B29" s="483" t="n"/>
      <c r="C29" s="483" t="n"/>
      <c r="D29" s="483" t="n"/>
    </row>
    <row r="30"/>
    <row r="31">
      <c r="A31" s="481" t="n"/>
      <c r="B31" s="481" t="n"/>
      <c r="C31" s="481" t="n"/>
      <c r="D31" s="481" t="n"/>
    </row>
  </sheetData>
  <mergeCells count="3">
    <mergeCell ref="A1:D2"/>
    <mergeCell ref="A3:D3"/>
    <mergeCell ref="A29:D31"/>
  </mergeCells>
  <dataValidations count="7">
    <dataValidation sqref="B7" showDropDown="0" showInputMessage="0" showErrorMessage="0" allowBlank="0" type="list">
      <formula1>"شیراز,صدرا,سایر فارس"</formula1>
    </dataValidation>
    <dataValidation sqref="B24" showDropDown="0" showInputMessage="0" showErrorMessage="0" allowBlank="0" type="list">
      <formula1>"بتنی,فولادی"</formula1>
    </dataValidation>
    <dataValidation sqref="B26" showDropDown="0" showInputMessage="0" showErrorMessage="0" allowBlank="0" type="list">
      <formula1>"۱ تا ۲ طبقه,۳ تا ۵ طبقه,۶ تا ۷ طبقه,۸ تا ۱۰ طبقه,۱۱ تا ۱۲ طبقه,۱۳ تا ۱۵ طبقه,۱۶ طبقه و بیشتر"</formula1>
    </dataValidation>
    <dataValidation sqref="B8:B10" showDropDown="0" showInputMessage="0" showErrorMessage="0" allowBlank="0" type="decimal" operator="greaterThan">
      <formula1>0</formula1>
    </dataValidation>
    <dataValidation sqref="B12:B15" showDropDown="0" showInputMessage="0" showErrorMessage="0" allowBlank="0" type="decimal" operator="greaterThanOrEqual">
      <formula1>0</formula1>
    </dataValidation>
    <dataValidation sqref="B16" showDropDown="0" showInputMessage="0" showErrorMessage="0" allowBlank="0" type="decimal" operator="between">
      <formula1>0</formula1>
      <formula2>0.5</formula2>
    </dataValidation>
    <dataValidation sqref="B17:B19" showDropDown="0" showInputMessage="0" showErrorMessage="0" allowBlank="0" type="whole" operator="between">
      <formula1>0</formula1>
      <formula2>120</formula2>
    </dataValidation>
  </dataValidations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3" customWidth="1" min="2" max="2"/>
    <col width="23" customWidth="1" min="3" max="3"/>
    <col width="42" customWidth="1" min="4" max="4"/>
    <col width="3" customWidth="1" min="5" max="5"/>
    <col width="24" customWidth="1" min="6" max="6"/>
    <col width="24" customWidth="1" min="7" max="7"/>
  </cols>
  <sheetData>
    <row r="1" ht="32" customHeight="1">
      <c r="A1" s="492" t="inlineStr">
        <is>
          <t>برآورد سرمایه، سود و نقطه سر‌به‌سر</t>
        </is>
      </c>
      <c r="B1" s="493" t="n"/>
      <c r="C1" s="493" t="n"/>
      <c r="D1" s="493" t="n"/>
      <c r="E1" s="493" t="n"/>
      <c r="F1" s="493" t="n"/>
      <c r="G1" s="493" t="n"/>
    </row>
    <row r="2" ht="32" customHeight="1">
      <c r="A2" s="494" t="n"/>
      <c r="B2" s="494" t="n"/>
      <c r="C2" s="494" t="n"/>
      <c r="D2" s="494" t="n"/>
      <c r="E2" s="494" t="n"/>
      <c r="F2" s="494" t="n"/>
      <c r="G2" s="494" t="n"/>
    </row>
    <row r="3" ht="15" customHeight="1">
      <c r="A3" s="495" t="inlineStr">
        <is>
          <t>همه خروجی‌ها فرمول‌دار و وابسته به ورودی‌های زرد هستند.</t>
        </is>
      </c>
      <c r="B3" s="496" t="n"/>
      <c r="C3" s="496" t="n"/>
      <c r="D3" s="496" t="n"/>
      <c r="E3" s="496" t="n"/>
      <c r="F3" s="496" t="n"/>
      <c r="G3" s="496" t="n"/>
    </row>
    <row r="4" ht="15" customHeight="1">
      <c r="A4" s="497" t="n"/>
      <c r="B4" s="497" t="n"/>
      <c r="C4" s="497" t="n"/>
      <c r="D4" s="497" t="n"/>
      <c r="E4" s="497" t="n"/>
      <c r="F4" s="497" t="n"/>
      <c r="G4" s="497" t="n"/>
    </row>
    <row r="5" ht="15" customHeight="1">
      <c r="A5" s="498" t="inlineStr">
        <is>
          <t>شاخص</t>
        </is>
      </c>
      <c r="B5" s="498" t="inlineStr">
        <is>
          <t>مقدار</t>
        </is>
      </c>
      <c r="C5" s="498" t="inlineStr">
        <is>
          <t>واحد</t>
        </is>
      </c>
      <c r="D5" s="499" t="inlineStr">
        <is>
          <t>فرمول/توضیح</t>
        </is>
      </c>
      <c r="E5" s="497" t="n"/>
      <c r="F5" s="500" t="inlineStr">
        <is>
          <t>خلاصه تصمیم</t>
        </is>
      </c>
      <c r="G5" s="498" t="inlineStr">
        <is>
          <t>مقدار</t>
        </is>
      </c>
    </row>
    <row r="6" ht="15" customHeight="1">
      <c r="A6" s="497" t="inlineStr">
        <is>
          <t>ارزش روز زمین/ملک</t>
        </is>
      </c>
      <c r="B6" s="501">
        <f>'ورودی پروژه'!B8*'ورودی پروژه'!B9</f>
        <v/>
      </c>
      <c r="C6" s="497" t="inlineStr">
        <is>
          <t>تومان</t>
        </is>
      </c>
      <c r="D6" s="497" t="inlineStr">
        <is>
          <t>مساحت زمین × قیمت زمین</t>
        </is>
      </c>
      <c r="E6" s="497" t="n"/>
      <c r="F6" s="497" t="inlineStr">
        <is>
          <t>کل سرمایه</t>
        </is>
      </c>
      <c r="G6" s="502">
        <f>B15</f>
        <v/>
      </c>
    </row>
    <row r="7" ht="15" customHeight="1">
      <c r="A7" s="497" t="inlineStr">
        <is>
          <t>ساخت مستقیم با قیمت امروز</t>
        </is>
      </c>
      <c r="B7" s="501">
        <f>'ورودی پروژه'!B10*'ورودی پروژه'!B12</f>
        <v/>
      </c>
      <c r="C7" s="497" t="inlineStr">
        <is>
          <t>تومان</t>
        </is>
      </c>
      <c r="D7" s="497" t="inlineStr">
        <is>
          <t>ناخالص × هزینه واقعی امروز</t>
        </is>
      </c>
      <c r="E7" s="497" t="n"/>
      <c r="F7" s="497" t="inlineStr">
        <is>
          <t>سود اقتصادی</t>
        </is>
      </c>
      <c r="G7" s="502">
        <f>B18</f>
        <v/>
      </c>
    </row>
    <row r="8" ht="15" customHeight="1">
      <c r="A8" s="497" t="inlineStr">
        <is>
          <t>ضریب زمانی سناریو</t>
        </is>
      </c>
      <c r="B8" s="503">
        <f>(1+'ورودی پروژه'!B18)^'ورودی پروژه'!B19</f>
        <v/>
      </c>
      <c r="C8" s="497" t="inlineStr">
        <is>
          <t>ضریب</t>
        </is>
      </c>
      <c r="D8" s="497" t="inlineStr">
        <is>
          <t>(۱+تورم ماهانه)^ماه متوسط پرداخت</t>
        </is>
      </c>
      <c r="E8" s="497" t="n"/>
      <c r="F8" s="497" t="inlineStr">
        <is>
          <t>حاشیه سود</t>
        </is>
      </c>
      <c r="G8" s="504">
        <f>B19</f>
        <v/>
      </c>
    </row>
    <row r="9" ht="15" customHeight="1">
      <c r="A9" s="497" t="inlineStr">
        <is>
          <t>ساخت مستقیم در زمان پرداخت</t>
        </is>
      </c>
      <c r="B9" s="501">
        <f>B7*B8</f>
        <v/>
      </c>
      <c r="C9" s="497" t="inlineStr">
        <is>
          <t>تومان</t>
        </is>
      </c>
      <c r="D9" s="497" t="inlineStr">
        <is>
          <t>هزینه امروز × ضریب زمانی</t>
        </is>
      </c>
      <c r="E9" s="497" t="n"/>
      <c r="F9" s="497" t="inlineStr">
        <is>
          <t>قیمت سر‌به‌سر</t>
        </is>
      </c>
      <c r="G9" s="502">
        <f>B20</f>
        <v/>
      </c>
    </row>
    <row r="10" ht="15" customHeight="1">
      <c r="A10" s="497" t="inlineStr">
        <is>
          <t>هزینه‌های ثابت نرم/گود</t>
        </is>
      </c>
      <c r="B10" s="501">
        <f>SUM('ورودی پروژه'!B13:B15)</f>
        <v/>
      </c>
      <c r="C10" s="497" t="inlineStr">
        <is>
          <t>تومان</t>
        </is>
      </c>
      <c r="D10" s="497" t="inlineStr">
        <is>
          <t>مجوز+گود+سایر</t>
        </is>
      </c>
      <c r="E10" s="497" t="n"/>
      <c r="F10" s="497" t="inlineStr">
        <is>
          <t>نقد سازنده</t>
        </is>
      </c>
      <c r="G10" s="502">
        <f>B14</f>
        <v/>
      </c>
    </row>
    <row r="11" ht="15" customHeight="1">
      <c r="A11" s="497" t="inlineStr">
        <is>
          <t>ذخیره ریسک</t>
        </is>
      </c>
      <c r="B11" s="501">
        <f>(B9+B10)*'ورودی پروژه'!B16</f>
        <v/>
      </c>
      <c r="C11" s="497" t="inlineStr">
        <is>
          <t>تومان</t>
        </is>
      </c>
      <c r="D11" s="497" t="inlineStr">
        <is>
          <t>(ساخت زمان‌دار+ثابت)×درصد ذخیره</t>
        </is>
      </c>
      <c r="E11" s="497" t="n"/>
      <c r="F11" s="497" t="inlineStr">
        <is>
          <t>وضعیت سناریو</t>
        </is>
      </c>
      <c r="G11" s="454">
        <f>IF(B18&gt;0,"سود سناریویی مثبت","نیازمند بازطراحی")</f>
        <v/>
      </c>
    </row>
    <row r="12" ht="15" customHeight="1">
      <c r="A12" s="497" t="inlineStr">
        <is>
          <t>هزینه مالی</t>
        </is>
      </c>
      <c r="B12" s="501">
        <f>'ورودی پروژه'!B20</f>
        <v/>
      </c>
      <c r="C12" s="497" t="inlineStr">
        <is>
          <t>تومان</t>
        </is>
      </c>
      <c r="D12" s="497" t="inlineStr">
        <is>
          <t>ورودی پروژه</t>
        </is>
      </c>
      <c r="E12" s="497" t="n"/>
      <c r="F12" s="497" t="n"/>
      <c r="G12" s="497" t="n"/>
    </row>
    <row r="13" ht="15" customHeight="1">
      <c r="A13" s="497" t="inlineStr">
        <is>
          <t>بلاعوض/اسکان مالک</t>
        </is>
      </c>
      <c r="B13" s="501">
        <f>'ورودی پروژه'!B23</f>
        <v/>
      </c>
      <c r="C13" s="497" t="inlineStr">
        <is>
          <t>تومان</t>
        </is>
      </c>
      <c r="D13" s="497" t="inlineStr">
        <is>
          <t>ورودی پروژه</t>
        </is>
      </c>
      <c r="E13" s="497" t="n"/>
      <c r="F13" s="497" t="n"/>
      <c r="G13" s="497" t="n"/>
    </row>
    <row r="14" ht="15" customHeight="1">
      <c r="A14" s="497" t="inlineStr">
        <is>
          <t>کل آورده سازنده</t>
        </is>
      </c>
      <c r="B14" s="501">
        <f>SUM(B9:B13)</f>
        <v/>
      </c>
      <c r="C14" s="497" t="inlineStr">
        <is>
          <t>تومان</t>
        </is>
      </c>
      <c r="D14" s="497" t="inlineStr">
        <is>
          <t>ردیف‌های ۹ تا ۱۳</t>
        </is>
      </c>
      <c r="E14" s="497" t="n"/>
      <c r="F14" s="497" t="n"/>
      <c r="G14" s="497" t="n"/>
    </row>
    <row r="15" ht="15" customHeight="1">
      <c r="A15" s="497" t="inlineStr">
        <is>
          <t>کل سرمایه اقتصادی پروژه</t>
        </is>
      </c>
      <c r="B15" s="501">
        <f>B6+B14</f>
        <v/>
      </c>
      <c r="C15" s="497" t="inlineStr">
        <is>
          <t>تومان</t>
        </is>
      </c>
      <c r="D15" s="497" t="inlineStr">
        <is>
          <t>زمین+آورده سازنده</t>
        </is>
      </c>
      <c r="E15" s="497" t="n"/>
      <c r="F15" s="497" t="n"/>
      <c r="G15" s="497" t="n"/>
    </row>
    <row r="16" ht="15" customHeight="1">
      <c r="A16" s="497" t="inlineStr">
        <is>
          <t>مساحت قابل فروش</t>
        </is>
      </c>
      <c r="B16" s="505">
        <f>'ورودی پروژه'!B10*'ورودی پروژه'!B11</f>
        <v/>
      </c>
      <c r="C16" s="497" t="inlineStr">
        <is>
          <t>مترمربع</t>
        </is>
      </c>
      <c r="D16" s="497" t="inlineStr">
        <is>
          <t>ناخالص×راندمان</t>
        </is>
      </c>
      <c r="E16" s="497" t="n"/>
      <c r="F16" s="497" t="n"/>
      <c r="G16" s="497" t="n"/>
    </row>
    <row r="17" ht="15" customHeight="1">
      <c r="A17" s="497" t="inlineStr">
        <is>
          <t>فروش کل سناریویی</t>
        </is>
      </c>
      <c r="B17" s="501">
        <f>B16*'ورودی پروژه'!B21</f>
        <v/>
      </c>
      <c r="C17" s="497" t="inlineStr">
        <is>
          <t>تومان</t>
        </is>
      </c>
      <c r="D17" s="497" t="inlineStr">
        <is>
          <t>قابل فروش×قیمت فروش</t>
        </is>
      </c>
      <c r="E17" s="497" t="n"/>
      <c r="F17" s="497" t="n"/>
      <c r="G17" s="497" t="n"/>
    </row>
    <row r="18" ht="15" customHeight="1">
      <c r="A18" s="497" t="inlineStr">
        <is>
          <t>سود اقتصادی پروژه</t>
        </is>
      </c>
      <c r="B18" s="501">
        <f>B17-B15</f>
        <v/>
      </c>
      <c r="C18" s="497" t="inlineStr">
        <is>
          <t>تومان</t>
        </is>
      </c>
      <c r="D18" s="497" t="inlineStr">
        <is>
          <t>فروش−کل سرمایه</t>
        </is>
      </c>
      <c r="E18" s="497" t="n"/>
      <c r="F18" s="497" t="n"/>
      <c r="G18" s="497" t="n"/>
    </row>
    <row r="19" ht="15" customHeight="1">
      <c r="A19" s="497" t="inlineStr">
        <is>
          <t>حاشیه سود روی فروش</t>
        </is>
      </c>
      <c r="B19" s="506">
        <f>IFERROR(B18/B17,0)</f>
        <v/>
      </c>
      <c r="C19" s="497" t="inlineStr">
        <is>
          <t>درصد</t>
        </is>
      </c>
      <c r="D19" s="497" t="inlineStr">
        <is>
          <t>سود÷فروش</t>
        </is>
      </c>
      <c r="E19" s="497" t="n"/>
      <c r="F19" s="497" t="n"/>
      <c r="G19" s="497" t="n"/>
    </row>
    <row r="20" ht="15" customHeight="1">
      <c r="A20" s="497" t="inlineStr">
        <is>
          <t>قیمت فروش سر‌به‌سر</t>
        </is>
      </c>
      <c r="B20" s="501">
        <f>IFERROR(B15/B16,0)</f>
        <v/>
      </c>
      <c r="C20" s="497" t="inlineStr">
        <is>
          <t>تومان/مترمربع مفید</t>
        </is>
      </c>
      <c r="D20" s="497" t="inlineStr">
        <is>
          <t>کل سرمایه÷قابل فروش</t>
        </is>
      </c>
      <c r="E20" s="497" t="n"/>
      <c r="F20" s="497" t="n"/>
      <c r="G20" s="497" t="n"/>
    </row>
    <row r="21" ht="15" customHeight="1">
      <c r="A21" s="497" t="inlineStr">
        <is>
          <t>بودجه سازنده به ازای ناخالص</t>
        </is>
      </c>
      <c r="B21" s="501">
        <f>IFERROR(B14/'ورودی پروژه'!B10,0)</f>
        <v/>
      </c>
      <c r="C21" s="497" t="inlineStr">
        <is>
          <t>تومان/مترمربع</t>
        </is>
      </c>
      <c r="D21" s="497" t="inlineStr">
        <is>
          <t>آورده سازنده÷ناخالص</t>
        </is>
      </c>
      <c r="E21" s="497" t="n"/>
      <c r="F21" s="497" t="n"/>
      <c r="G21" s="497" t="n"/>
    </row>
    <row r="22" ht="15" customHeight="1">
      <c r="A22" s="497" t="inlineStr">
        <is>
          <t>هزینه مبنای رسمی گروه</t>
        </is>
      </c>
      <c r="B22" s="501">
        <f>IFERROR(VLOOKUP('ورودی پروژه'!B26,'تعرفه ۱۴۰۵'!$A$6:$E$12,3,FALSE),0)</f>
        <v/>
      </c>
      <c r="C22" s="497" t="inlineStr">
        <is>
          <t>تومان/مترمربع</t>
        </is>
      </c>
      <c r="D22" s="497" t="inlineStr">
        <is>
          <t>VLOOKUP از تعرفه ۱۴۰۵</t>
        </is>
      </c>
      <c r="E22" s="497" t="n"/>
      <c r="F22" s="497" t="n"/>
      <c r="G22" s="497" t="n"/>
    </row>
    <row r="23" ht="15" customHeight="1">
      <c r="A23" s="497" t="inlineStr">
        <is>
          <t>تعرفه چهار رشته گروه</t>
        </is>
      </c>
      <c r="B23" s="501">
        <f>IFERROR(VLOOKUP('ورودی پروژه'!B26,'تعرفه ۱۴۰۵'!$A$6:$E$12,5,FALSE),0)</f>
        <v/>
      </c>
      <c r="C23" s="497" t="inlineStr">
        <is>
          <t>تومان/مترمربع</t>
        </is>
      </c>
      <c r="D23" s="497" t="inlineStr">
        <is>
          <t>VLOOKUP از تعرفه ۱۴۰۵</t>
        </is>
      </c>
      <c r="E23" s="497" t="n"/>
      <c r="F23" s="497" t="n"/>
      <c r="G23" s="497" t="n"/>
    </row>
    <row r="24" ht="15" customHeight="1">
      <c r="A24" s="507" t="inlineStr">
        <is>
          <t>فاصله هزینه بازار امروز با مبنای رسمی</t>
        </is>
      </c>
      <c r="B24" s="508">
        <f>'ورودی پروژه'!B12-B22</f>
        <v/>
      </c>
      <c r="C24" s="507" t="inlineStr">
        <is>
          <t>تومان/مترمربع</t>
        </is>
      </c>
      <c r="D24" s="507" t="inlineStr">
        <is>
          <t>صرفاً برای جلوگیری از خلط دو عدد</t>
        </is>
      </c>
      <c r="E24" s="507" t="n"/>
      <c r="F24" s="507" t="n"/>
      <c r="G24" s="507" t="n"/>
    </row>
  </sheetData>
  <sheetProtection selectLockedCells="0" selectUnlockedCells="0" sheet="1" objects="0" insertRows="0" insertHyperlinks="1" autoFilter="1" scenarios="0" formatColumns="0" deleteColumns="0" insertColumns="0" pivotTables="1" deleteRows="0" formatCells="0" formatRows="0" sort="1"/>
  <mergeCells count="2">
    <mergeCell ref="A3:G3"/>
    <mergeCell ref="A1:G2"/>
  </mergeCells>
  <conditionalFormatting sqref="G11">
    <cfRule type="containsText" priority="1" operator="containsText" dxfId="0" text="مثبت"/>
    <cfRule type="containsText" priority="2" operator="containsText" dxfId="1" text="بازطراحی"/>
  </conditionalFormatting>
  <conditionalFormatting sqref="B18">
    <cfRule type="cellIs" priority="3" operator="greaterThanOrEqual" dxfId="0">
      <formula>0</formula>
    </cfRule>
    <cfRule type="cellIs" priority="4" operator="lessThan" dxfId="1">
      <formula>0</formula>
    </cfRule>
  </conditionalFormatting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2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3" customWidth="1" min="3" max="3"/>
    <col width="13" customWidth="1" min="4" max="4"/>
    <col width="22" customWidth="1" min="5" max="5"/>
    <col width="22" customWidth="1" min="6" max="6"/>
    <col width="38" customWidth="1" min="7" max="7"/>
    <col width="3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</cols>
  <sheetData>
    <row r="1" ht="32" customHeight="1">
      <c r="A1" s="492" t="inlineStr">
        <is>
          <t>جریان نقدی مرحله‌ای پروژه</t>
        </is>
      </c>
      <c r="B1" s="493" t="n"/>
      <c r="C1" s="493" t="n"/>
      <c r="D1" s="493" t="n"/>
      <c r="E1" s="493" t="n"/>
      <c r="F1" s="493" t="n"/>
      <c r="G1" s="493" t="n"/>
      <c r="H1" s="493" t="n"/>
      <c r="I1" s="493" t="n"/>
      <c r="J1" s="493" t="n"/>
      <c r="K1" s="493" t="n"/>
      <c r="L1" s="493" t="n"/>
      <c r="M1" s="493" t="n"/>
      <c r="N1" s="493" t="n"/>
      <c r="O1" s="493" t="n"/>
      <c r="P1" s="493" t="n"/>
    </row>
    <row r="2" ht="32" customHeight="1">
      <c r="A2" s="494" t="n"/>
      <c r="B2" s="494" t="n"/>
      <c r="C2" s="494" t="n"/>
      <c r="D2" s="494" t="n"/>
      <c r="E2" s="494" t="n"/>
      <c r="F2" s="494" t="n"/>
      <c r="G2" s="494" t="n"/>
      <c r="H2" s="494" t="n"/>
      <c r="I2" s="494" t="n"/>
      <c r="J2" s="494" t="n"/>
      <c r="K2" s="494" t="n"/>
      <c r="L2" s="494" t="n"/>
      <c r="M2" s="494" t="n"/>
      <c r="N2" s="494" t="n"/>
      <c r="O2" s="494" t="n"/>
      <c r="P2" s="494" t="n"/>
    </row>
    <row r="3" ht="15" customHeight="1">
      <c r="A3" s="495" t="inlineStr">
        <is>
          <t>درصدها نمونه‌اند و جمع آن‌ها باید ۱۰۰٪ باشد؛ هزینه مالی و بلاعوض خارج از این توزیع‌اند.</t>
        </is>
      </c>
      <c r="B3" s="496" t="n"/>
      <c r="C3" s="496" t="n"/>
      <c r="D3" s="496" t="n"/>
      <c r="E3" s="496" t="n"/>
      <c r="F3" s="496" t="n"/>
      <c r="G3" s="496" t="n"/>
      <c r="H3" s="496" t="n"/>
      <c r="I3" s="496" t="n"/>
      <c r="J3" s="496" t="n"/>
      <c r="K3" s="496" t="n"/>
      <c r="L3" s="496" t="n"/>
      <c r="M3" s="496" t="n"/>
      <c r="N3" s="496" t="n"/>
      <c r="O3" s="496" t="n"/>
      <c r="P3" s="496" t="n"/>
    </row>
    <row r="4" ht="15" customHeight="1">
      <c r="A4" s="497" t="n"/>
      <c r="B4" s="497" t="n"/>
      <c r="C4" s="497" t="n"/>
      <c r="D4" s="497" t="n"/>
      <c r="E4" s="497" t="n"/>
      <c r="F4" s="497" t="n"/>
      <c r="G4" s="497" t="n"/>
      <c r="H4" s="497" t="n"/>
      <c r="I4" s="497" t="n"/>
      <c r="J4" s="497" t="n"/>
      <c r="K4" s="497" t="n"/>
      <c r="L4" s="497" t="n"/>
      <c r="M4" s="497" t="n"/>
      <c r="N4" s="497" t="n"/>
      <c r="O4" s="497" t="n"/>
      <c r="P4" s="497" t="n"/>
    </row>
    <row r="5" ht="15" customHeight="1">
      <c r="A5" s="498" t="inlineStr">
        <is>
          <t>مرحله</t>
        </is>
      </c>
      <c r="B5" s="498" t="inlineStr">
        <is>
          <t>سهم</t>
        </is>
      </c>
      <c r="C5" s="498" t="inlineStr">
        <is>
          <t>ماه شروع</t>
        </is>
      </c>
      <c r="D5" s="498" t="inlineStr">
        <is>
          <t>ماه پایان</t>
        </is>
      </c>
      <c r="E5" s="498" t="inlineStr">
        <is>
          <t>بودجه مرحله</t>
        </is>
      </c>
      <c r="F5" s="498" t="inlineStr">
        <is>
          <t>تجمعی</t>
        </is>
      </c>
      <c r="G5" s="499" t="inlineStr">
        <is>
          <t>دروازه کنترل</t>
        </is>
      </c>
      <c r="H5" s="497" t="n"/>
      <c r="I5" s="497" t="n"/>
      <c r="J5" s="497" t="n"/>
      <c r="K5" s="497" t="n"/>
      <c r="L5" s="497" t="n"/>
      <c r="M5" s="497" t="n"/>
      <c r="N5" s="497" t="n"/>
      <c r="O5" s="497" t="n"/>
      <c r="P5" s="497" t="n"/>
    </row>
    <row r="6" ht="15" customHeight="1">
      <c r="A6" s="497" t="inlineStr">
        <is>
          <t>مطالعه، طراحی، مجوز و تجهیز</t>
        </is>
      </c>
      <c r="B6" s="509" t="n">
        <v>0.06</v>
      </c>
      <c r="C6" s="454">
        <f>MAX(1,ROUND('ورودی پروژه'!$B$17*0,0))</f>
        <v/>
      </c>
      <c r="D6" s="460">
        <f>MAX(C6,ROUND('ورودی پروژه'!$B$17*0.15,0))</f>
        <v/>
      </c>
      <c r="E6" s="510">
        <f>('برآورد هزینه'!$B$9+'برآورد هزینه'!$B$10+'برآورد هزینه'!$B$11)*B6</f>
        <v/>
      </c>
      <c r="F6" s="511">
        <f>E6</f>
        <v/>
      </c>
      <c r="G6" s="497" t="inlineStr">
        <is>
          <t>پروانه/قرارداد/تحویل کارگاه</t>
        </is>
      </c>
      <c r="H6" s="497" t="n"/>
      <c r="I6" s="497" t="n"/>
      <c r="J6" s="497" t="n"/>
      <c r="K6" s="497" t="n"/>
      <c r="L6" s="497" t="n"/>
      <c r="M6" s="497" t="n"/>
      <c r="N6" s="497" t="n"/>
      <c r="O6" s="497" t="n"/>
      <c r="P6" s="497" t="n"/>
    </row>
    <row r="7" ht="15" customHeight="1">
      <c r="A7" s="497" t="inlineStr">
        <is>
          <t>تخریب، گود و پایدارسازی</t>
        </is>
      </c>
      <c r="B7" s="509" t="n">
        <v>0.06</v>
      </c>
      <c r="C7" s="454">
        <f>MAX(1,ROUND('ورودی پروژه'!$B$17*0.03,0))</f>
        <v/>
      </c>
      <c r="D7" s="460">
        <f>MAX(C7,ROUND('ورودی پروژه'!$B$17*0.22,0))</f>
        <v/>
      </c>
      <c r="E7" s="510">
        <f>('برآورد هزینه'!$B$9+'برآورد هزینه'!$B$10+'برآورد هزینه'!$B$11)*B7</f>
        <v/>
      </c>
      <c r="F7" s="511">
        <f>F6+E7</f>
        <v/>
      </c>
      <c r="G7" s="497" t="inlineStr">
        <is>
          <t>پایداری و تراز گود</t>
        </is>
      </c>
      <c r="H7" s="497" t="n"/>
      <c r="I7" s="497" t="n"/>
      <c r="J7" s="497" t="n"/>
      <c r="K7" s="497" t="n"/>
      <c r="L7" s="497" t="n"/>
      <c r="M7" s="497" t="n"/>
      <c r="N7" s="497" t="n"/>
      <c r="O7" s="497" t="n"/>
      <c r="P7" s="497" t="n"/>
    </row>
    <row r="8" ht="15" customHeight="1">
      <c r="A8" s="497" t="inlineStr">
        <is>
          <t>پی، اسکلت و سقف</t>
        </is>
      </c>
      <c r="B8" s="509" t="n">
        <v>0.27</v>
      </c>
      <c r="C8" s="454">
        <f>MAX(1,ROUND('ورودی پروژه'!$B$17*0.12,0))</f>
        <v/>
      </c>
      <c r="D8" s="460">
        <f>MAX(C8,ROUND('ورودی پروژه'!$B$17*0.48,0))</f>
        <v/>
      </c>
      <c r="E8" s="510">
        <f>('برآورد هزینه'!$B$9+'برآورد هزینه'!$B$10+'برآورد هزینه'!$B$11)*B8</f>
        <v/>
      </c>
      <c r="F8" s="511">
        <f>F7+E8</f>
        <v/>
      </c>
      <c r="G8" s="497" t="inlineStr">
        <is>
          <t>آزمایش بتن/جوش و صورت‌جلسه</t>
        </is>
      </c>
      <c r="H8" s="497" t="n"/>
      <c r="I8" s="497" t="n"/>
      <c r="J8" s="497" t="n"/>
      <c r="K8" s="497" t="n"/>
      <c r="L8" s="497" t="n"/>
      <c r="M8" s="497" t="n"/>
      <c r="N8" s="497" t="n"/>
      <c r="O8" s="497" t="n"/>
      <c r="P8" s="497" t="n"/>
    </row>
    <row r="9" ht="15" customHeight="1">
      <c r="A9" s="497" t="inlineStr">
        <is>
          <t>دیوار، عایق و پوسته</t>
        </is>
      </c>
      <c r="B9" s="509" t="n">
        <v>0.1</v>
      </c>
      <c r="C9" s="454">
        <f>MAX(1,ROUND('ورودی پروژه'!$B$17*0.3,0))</f>
        <v/>
      </c>
      <c r="D9" s="460">
        <f>MAX(C9,ROUND('ورودی پروژه'!$B$17*0.6,0))</f>
        <v/>
      </c>
      <c r="E9" s="510">
        <f>('برآورد هزینه'!$B$9+'برآورد هزینه'!$B$10+'برآورد هزینه'!$B$11)*B9</f>
        <v/>
      </c>
      <c r="F9" s="511">
        <f>F8+E9</f>
        <v/>
      </c>
      <c r="G9" s="497" t="inlineStr">
        <is>
          <t>آب‌بندی و مهار اجزای غیرسازه‌ای</t>
        </is>
      </c>
      <c r="H9" s="497" t="n"/>
      <c r="I9" s="497" t="n"/>
      <c r="J9" s="497" t="n"/>
      <c r="K9" s="497" t="n"/>
      <c r="L9" s="497" t="n"/>
      <c r="M9" s="497" t="n"/>
      <c r="N9" s="497" t="n"/>
      <c r="O9" s="497" t="n"/>
      <c r="P9" s="497" t="n"/>
    </row>
    <row r="10" ht="15" customHeight="1">
      <c r="A10" s="497" t="inlineStr">
        <is>
          <t>تأسیسات و تجهیزات</t>
        </is>
      </c>
      <c r="B10" s="509" t="n">
        <v>0.18</v>
      </c>
      <c r="C10" s="454">
        <f>MAX(1,ROUND('ورودی پروژه'!$B$17*0.35,0))</f>
        <v/>
      </c>
      <c r="D10" s="460">
        <f>MAX(C10,ROUND('ورودی پروژه'!$B$17*0.75,0))</f>
        <v/>
      </c>
      <c r="E10" s="510">
        <f>('برآورد هزینه'!$B$9+'برآورد هزینه'!$B$10+'برآورد هزینه'!$B$11)*B10</f>
        <v/>
      </c>
      <c r="F10" s="511">
        <f>F9+E10</f>
        <v/>
      </c>
      <c r="G10" s="497" t="inlineStr">
        <is>
          <t>تست قبل از پوشش</t>
        </is>
      </c>
      <c r="H10" s="497" t="n"/>
      <c r="I10" s="497" t="n"/>
      <c r="J10" s="497" t="n"/>
      <c r="K10" s="497" t="n"/>
      <c r="L10" s="497" t="n"/>
      <c r="M10" s="497" t="n"/>
      <c r="N10" s="497" t="n"/>
      <c r="O10" s="497" t="n"/>
      <c r="P10" s="497" t="n"/>
    </row>
    <row r="11" ht="15" customHeight="1">
      <c r="A11" s="497" t="inlineStr">
        <is>
          <t>نازک‌کاری داخل</t>
        </is>
      </c>
      <c r="B11" s="509" t="n">
        <v>0.2</v>
      </c>
      <c r="C11" s="454">
        <f>MAX(1,ROUND('ورودی پروژه'!$B$17*0.5,0))</f>
        <v/>
      </c>
      <c r="D11" s="460">
        <f>MAX(C11,ROUND('ورودی پروژه'!$B$17*0.92,0))</f>
        <v/>
      </c>
      <c r="E11" s="510">
        <f>('برآورد هزینه'!$B$9+'برآورد هزینه'!$B$10+'برآورد هزینه'!$B$11)*B11</f>
        <v/>
      </c>
      <c r="F11" s="511">
        <f>F10+E11</f>
        <v/>
      </c>
      <c r="G11" s="497" t="inlineStr">
        <is>
          <t>نمونه مصوب و متره</t>
        </is>
      </c>
      <c r="H11" s="497" t="n"/>
      <c r="I11" s="497" t="n"/>
      <c r="J11" s="497" t="n"/>
      <c r="K11" s="497" t="n"/>
      <c r="L11" s="497" t="n"/>
      <c r="M11" s="497" t="n"/>
      <c r="N11" s="497" t="n"/>
      <c r="O11" s="497" t="n"/>
      <c r="P11" s="497" t="n"/>
    </row>
    <row r="12" ht="15" customHeight="1">
      <c r="A12" s="497" t="inlineStr">
        <is>
          <t>نما، در و پنجره</t>
        </is>
      </c>
      <c r="B12" s="509" t="n">
        <v>0.07000000000000001</v>
      </c>
      <c r="C12" s="454">
        <f>MAX(1,ROUND('ورودی پروژه'!$B$17*0.45,0))</f>
        <v/>
      </c>
      <c r="D12" s="460">
        <f>MAX(C12,ROUND('ورودی پروژه'!$B$17*0.88,0))</f>
        <v/>
      </c>
      <c r="E12" s="510">
        <f>('برآورد هزینه'!$B$9+'برآورد هزینه'!$B$10+'برآورد هزینه'!$B$11)*B12</f>
        <v/>
      </c>
      <c r="F12" s="511">
        <f>F11+E12</f>
        <v/>
      </c>
      <c r="G12" s="497" t="inlineStr">
        <is>
          <t>اتصال ایمن و آب‌بندی</t>
        </is>
      </c>
      <c r="H12" s="497" t="n"/>
      <c r="I12" s="497" t="n"/>
      <c r="J12" s="497" t="n"/>
      <c r="K12" s="497" t="n"/>
      <c r="L12" s="497" t="n"/>
      <c r="M12" s="497" t="n"/>
      <c r="N12" s="497" t="n"/>
      <c r="O12" s="497" t="n"/>
      <c r="P12" s="497" t="n"/>
    </row>
    <row r="13" ht="15" customHeight="1">
      <c r="A13" s="497" t="inlineStr">
        <is>
          <t>آسانسور، مشاعات و محوطه</t>
        </is>
      </c>
      <c r="B13" s="509" t="n">
        <v>0.04</v>
      </c>
      <c r="C13" s="454">
        <f>MAX(1,ROUND('ورودی پروژه'!$B$17*0.2,0))</f>
        <v/>
      </c>
      <c r="D13" s="460">
        <f>MAX(C13,ROUND('ورودی پروژه'!$B$17*0.97,0))</f>
        <v/>
      </c>
      <c r="E13" s="510">
        <f>('برآورد هزینه'!$B$9+'برآورد هزینه'!$B$10+'برآورد هزینه'!$B$11)*B13</f>
        <v/>
      </c>
      <c r="F13" s="511">
        <f>F12+E13</f>
        <v/>
      </c>
      <c r="G13" s="497" t="inlineStr">
        <is>
          <t>گواهی و تحویل عملکردی</t>
        </is>
      </c>
      <c r="H13" s="497" t="n"/>
      <c r="I13" s="497" t="n"/>
      <c r="J13" s="497" t="n"/>
      <c r="K13" s="497" t="n"/>
      <c r="L13" s="497" t="n"/>
      <c r="M13" s="497" t="n"/>
      <c r="N13" s="497" t="n"/>
      <c r="O13" s="497" t="n"/>
      <c r="P13" s="497" t="n"/>
    </row>
    <row r="14" ht="15" customHeight="1">
      <c r="A14" s="497" t="inlineStr">
        <is>
          <t>آزمون، پایان‌کار و تحویل</t>
        </is>
      </c>
      <c r="B14" s="509" t="n">
        <v>0.02</v>
      </c>
      <c r="C14" s="454">
        <f>MAX(1,ROUND('ورودی پروژه'!$B$17*0.85,0))</f>
        <v/>
      </c>
      <c r="D14" s="460">
        <f>MAX(C14,ROUND('ورودی پروژه'!$B$17*1,0))</f>
        <v/>
      </c>
      <c r="E14" s="510">
        <f>('برآورد هزینه'!$B$9+'برآورد هزینه'!$B$10+'برآورد هزینه'!$B$11)*B14</f>
        <v/>
      </c>
      <c r="F14" s="511">
        <f>F13+E14</f>
        <v/>
      </c>
      <c r="G14" s="497" t="inlineStr">
        <is>
          <t>پایان‌کار و فهرست نقص</t>
        </is>
      </c>
      <c r="H14" s="497" t="n"/>
      <c r="I14" s="497" t="n"/>
      <c r="J14" s="497" t="n"/>
      <c r="K14" s="497" t="n"/>
      <c r="L14" s="497" t="n"/>
      <c r="M14" s="497" t="n"/>
      <c r="N14" s="497" t="n"/>
      <c r="O14" s="497" t="n"/>
      <c r="P14" s="497" t="n"/>
    </row>
    <row r="15" ht="15" customHeight="1">
      <c r="A15" s="512" t="inlineStr">
        <is>
          <t>جمع</t>
        </is>
      </c>
      <c r="B15" s="513">
        <f>SUM(B6:B14)</f>
        <v/>
      </c>
      <c r="C15" s="514" t="str"/>
      <c r="D15" s="515" t="str"/>
      <c r="E15" s="516">
        <f>SUM(E6:E14)</f>
        <v/>
      </c>
      <c r="F15" s="517">
        <f>F14</f>
        <v/>
      </c>
      <c r="G15" s="518" t="str"/>
      <c r="H15" s="497" t="n"/>
      <c r="I15" s="497" t="n"/>
      <c r="J15" s="497" t="n"/>
      <c r="K15" s="497" t="n"/>
      <c r="L15" s="497" t="n"/>
      <c r="M15" s="497" t="n"/>
      <c r="N15" s="497" t="n"/>
      <c r="O15" s="497" t="n"/>
      <c r="P15" s="497" t="n"/>
    </row>
    <row r="16" ht="15" customHeight="1">
      <c r="A16" s="497" t="n"/>
      <c r="B16" s="497" t="n"/>
      <c r="C16" s="497" t="n"/>
      <c r="D16" s="497" t="n"/>
      <c r="E16" s="497" t="n"/>
      <c r="F16" s="497" t="n"/>
      <c r="G16" s="497" t="n"/>
      <c r="H16" s="497" t="n"/>
      <c r="I16" s="497" t="n"/>
      <c r="J16" s="497" t="n"/>
      <c r="K16" s="497" t="n"/>
      <c r="L16" s="497" t="n"/>
      <c r="M16" s="497" t="n"/>
      <c r="N16" s="497" t="n"/>
      <c r="O16" s="497" t="n"/>
      <c r="P16" s="497" t="n"/>
    </row>
    <row r="17" ht="15" customHeight="1">
      <c r="A17" s="497" t="n"/>
      <c r="B17" s="497" t="n"/>
      <c r="C17" s="497" t="n"/>
      <c r="D17" s="497" t="n"/>
      <c r="E17" s="497" t="n"/>
      <c r="F17" s="497" t="n"/>
      <c r="G17" s="497" t="n"/>
      <c r="H17" s="497" t="n"/>
      <c r="I17" s="497" t="n"/>
      <c r="J17" s="497" t="n"/>
      <c r="K17" s="497" t="n"/>
      <c r="L17" s="497" t="n"/>
      <c r="M17" s="497" t="n"/>
      <c r="N17" s="497" t="n"/>
      <c r="O17" s="497" t="n"/>
      <c r="P17" s="497" t="n"/>
    </row>
    <row r="18" ht="15" customHeight="1">
      <c r="A18" s="497" t="n"/>
      <c r="B18" s="497" t="n"/>
      <c r="C18" s="497" t="n"/>
      <c r="D18" s="497" t="n"/>
      <c r="E18" s="497" t="n"/>
      <c r="F18" s="497" t="n"/>
      <c r="G18" s="497" t="n"/>
      <c r="H18" s="497" t="n"/>
      <c r="I18" s="497" t="n"/>
      <c r="J18" s="497" t="n"/>
      <c r="K18" s="497" t="n"/>
      <c r="L18" s="497" t="n"/>
      <c r="M18" s="497" t="n"/>
      <c r="N18" s="497" t="n"/>
      <c r="O18" s="497" t="n"/>
      <c r="P18" s="497" t="n"/>
    </row>
    <row r="19" ht="15" customHeight="1">
      <c r="A19" s="497" t="n"/>
      <c r="B19" s="497" t="n"/>
      <c r="C19" s="497" t="n"/>
      <c r="D19" s="497" t="n"/>
      <c r="E19" s="497" t="n"/>
      <c r="F19" s="497" t="n"/>
      <c r="G19" s="497" t="n"/>
      <c r="H19" s="497" t="n"/>
      <c r="I19" s="497" t="n"/>
      <c r="J19" s="497" t="n"/>
      <c r="K19" s="497" t="n"/>
      <c r="L19" s="497" t="n"/>
      <c r="M19" s="497" t="n"/>
      <c r="N19" s="497" t="n"/>
      <c r="O19" s="497" t="n"/>
      <c r="P19" s="497" t="n"/>
    </row>
    <row r="20" ht="15" customHeight="1">
      <c r="A20" s="507" t="n"/>
      <c r="B20" s="507" t="n"/>
      <c r="C20" s="507" t="n"/>
      <c r="D20" s="507" t="n"/>
      <c r="E20" s="507" t="n"/>
      <c r="F20" s="507" t="n"/>
      <c r="G20" s="507" t="n"/>
      <c r="H20" s="507" t="n"/>
      <c r="I20" s="507" t="n"/>
      <c r="J20" s="507" t="n"/>
      <c r="K20" s="507" t="n"/>
      <c r="L20" s="507" t="n"/>
      <c r="M20" s="507" t="n"/>
      <c r="N20" s="507" t="n"/>
      <c r="O20" s="507" t="n"/>
      <c r="P20" s="507" t="n"/>
    </row>
  </sheetData>
  <sheetProtection selectLockedCells="0" selectUnlockedCells="0" sheet="1" objects="0" insertRows="0" insertHyperlinks="1" autoFilter="1" scenarios="0" formatColumns="0" deleteColumns="0" insertColumns="0" pivotTables="1" deleteRows="0" formatCells="0" formatRows="0" sort="1"/>
  <mergeCells count="2">
    <mergeCell ref="A1:P2"/>
    <mergeCell ref="A3:P3"/>
  </mergeCells>
  <conditionalFormatting sqref="B15">
    <cfRule type="cellIs" priority="1" operator="equal" dxfId="0">
      <formula>1</formula>
    </cfRule>
    <cfRule type="cellIs" priority="2" operator="notEqual" dxfId="1">
      <formula>1</formula>
    </cfRule>
  </conditionalFormatting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34" customWidth="1" min="3" max="3"/>
    <col width="15" customWidth="1" min="4" max="4"/>
    <col width="23" customWidth="1" min="5" max="5"/>
    <col width="23" customWidth="1" min="6" max="6"/>
    <col width="16" customWidth="1" min="7" max="7"/>
    <col width="3" customWidth="1" min="8" max="8"/>
    <col width="28" customWidth="1" min="9" max="9"/>
    <col width="25" customWidth="1" min="10" max="10"/>
  </cols>
  <sheetData>
    <row r="1" ht="32" customHeight="1">
      <c r="A1" s="492" t="inlineStr">
        <is>
          <t>محاسبه مشارکت و کنترل تقسیم واحدها</t>
        </is>
      </c>
      <c r="B1" s="493" t="n"/>
      <c r="C1" s="493" t="n"/>
      <c r="D1" s="493" t="n"/>
      <c r="E1" s="493" t="n"/>
      <c r="F1" s="493" t="n"/>
      <c r="G1" s="493" t="n"/>
      <c r="H1" s="493" t="n"/>
      <c r="I1" s="493" t="n"/>
      <c r="J1" s="493" t="n"/>
    </row>
    <row r="2" ht="32" customHeight="1">
      <c r="A2" s="494" t="n"/>
      <c r="B2" s="494" t="n"/>
      <c r="C2" s="494" t="n"/>
      <c r="D2" s="494" t="n"/>
      <c r="E2" s="494" t="n"/>
      <c r="F2" s="494" t="n"/>
      <c r="G2" s="494" t="n"/>
      <c r="H2" s="494" t="n"/>
      <c r="I2" s="494" t="n"/>
      <c r="J2" s="494" t="n"/>
    </row>
    <row r="3" ht="15" customHeight="1">
      <c r="A3" s="495" t="inlineStr">
        <is>
          <t>این خروجی پیشنهاد قرارداد نیست؛ ارزش‌گذاری مستقل، ثبت رسمی و بررسی وکیل/سردفتر لازم است.</t>
        </is>
      </c>
      <c r="B3" s="496" t="n"/>
      <c r="C3" s="496" t="n"/>
      <c r="D3" s="496" t="n"/>
      <c r="E3" s="496" t="n"/>
      <c r="F3" s="496" t="n"/>
      <c r="G3" s="496" t="n"/>
      <c r="H3" s="496" t="n"/>
      <c r="I3" s="496" t="n"/>
      <c r="J3" s="496" t="n"/>
    </row>
    <row r="4" ht="15" customHeight="1">
      <c r="A4" s="497" t="n"/>
      <c r="B4" s="497" t="n"/>
      <c r="C4" s="497" t="n"/>
      <c r="D4" s="497" t="n"/>
      <c r="E4" s="497" t="n"/>
      <c r="F4" s="497" t="n"/>
      <c r="G4" s="497" t="n"/>
      <c r="H4" s="497" t="n"/>
      <c r="I4" s="497" t="n"/>
      <c r="J4" s="497" t="n"/>
    </row>
    <row r="5" ht="15" customHeight="1">
      <c r="A5" s="498" t="inlineStr">
        <is>
          <t>شاخص مشارکت</t>
        </is>
      </c>
      <c r="B5" s="498" t="inlineStr">
        <is>
          <t>مقدار</t>
        </is>
      </c>
      <c r="C5" s="499" t="inlineStr">
        <is>
          <t>تفسیر</t>
        </is>
      </c>
      <c r="D5" s="497" t="n"/>
      <c r="E5" s="497" t="n"/>
      <c r="F5" s="497" t="n"/>
      <c r="G5" s="497" t="n"/>
      <c r="H5" s="497" t="n"/>
      <c r="I5" s="500" t="inlineStr">
        <is>
          <t>کنترل ارزش تقسیم</t>
        </is>
      </c>
      <c r="J5" s="498" t="inlineStr">
        <is>
          <t>مقدار</t>
        </is>
      </c>
    </row>
    <row r="6" ht="15" customHeight="1">
      <c r="A6" s="497" t="inlineStr">
        <is>
          <t>آورده مالک (ارزش زمین)</t>
        </is>
      </c>
      <c r="B6" s="501">
        <f>'برآورد هزینه'!B6</f>
        <v/>
      </c>
      <c r="C6" s="497" t="inlineStr">
        <is>
          <t>ارزش روز کارشناسی</t>
        </is>
      </c>
      <c r="D6" s="497" t="n"/>
      <c r="E6" s="497" t="n"/>
      <c r="F6" s="497" t="n"/>
      <c r="G6" s="497" t="n"/>
      <c r="H6" s="497" t="n"/>
      <c r="I6" s="497" t="inlineStr">
        <is>
          <t>ارزش واحدهای مالک</t>
        </is>
      </c>
      <c r="J6" s="502">
        <f>SUMIF(G17:G26,"مالک",F17:F26)</f>
        <v/>
      </c>
    </row>
    <row r="7" ht="15" customHeight="1">
      <c r="A7" s="497" t="inlineStr">
        <is>
          <t>آورده سازنده</t>
        </is>
      </c>
      <c r="B7" s="501">
        <f>'برآورد هزینه'!B14</f>
        <v/>
      </c>
      <c r="C7" s="497" t="inlineStr">
        <is>
          <t>تمام هزینه ساخت، ثابت، ذخیره، مالی و بلاعوض</t>
        </is>
      </c>
      <c r="D7" s="497" t="n"/>
      <c r="E7" s="497" t="n"/>
      <c r="F7" s="497" t="n"/>
      <c r="G7" s="497" t="n"/>
      <c r="H7" s="497" t="n"/>
      <c r="I7" s="497" t="inlineStr">
        <is>
          <t>ارزش واحدهای سازنده</t>
        </is>
      </c>
      <c r="J7" s="502">
        <f>SUMIF(G17:G26,"سازنده",F17:F26)</f>
        <v/>
      </c>
    </row>
    <row r="8" ht="15" customHeight="1">
      <c r="A8" s="497" t="inlineStr">
        <is>
          <t>سهم اقتصادی مالک</t>
        </is>
      </c>
      <c r="B8" s="506">
        <f>IFERROR(B6/(B6+B7),0)</f>
        <v/>
      </c>
      <c r="C8" s="497" t="inlineStr">
        <is>
          <t>آورده مالک ÷ جمع آورده‌ها</t>
        </is>
      </c>
      <c r="D8" s="497" t="n"/>
      <c r="E8" s="497" t="n"/>
      <c r="F8" s="497" t="n"/>
      <c r="G8" s="497" t="n"/>
      <c r="H8" s="497" t="n"/>
      <c r="I8" s="497" t="inlineStr">
        <is>
          <t>کل ارزش تعدیل‌شده</t>
        </is>
      </c>
      <c r="J8" s="502">
        <f>SUM(F17:F26)</f>
        <v/>
      </c>
    </row>
    <row r="9" ht="15" customHeight="1">
      <c r="A9" s="497" t="inlineStr">
        <is>
          <t>سهم اقتصادی سازنده</t>
        </is>
      </c>
      <c r="B9" s="506">
        <f>1-B8</f>
        <v/>
      </c>
      <c r="C9" s="497" t="inlineStr">
        <is>
          <t>آورده سازنده ÷ جمع آورده‌ها</t>
        </is>
      </c>
      <c r="D9" s="497" t="n"/>
      <c r="E9" s="497" t="n"/>
      <c r="F9" s="497" t="n"/>
      <c r="G9" s="497" t="n"/>
      <c r="H9" s="497" t="n"/>
      <c r="I9" s="497" t="inlineStr">
        <is>
          <t>سهم تخصیصی مالک</t>
        </is>
      </c>
      <c r="J9" s="504">
        <f>IFERROR(J6/J8,0)</f>
        <v/>
      </c>
    </row>
    <row r="10" ht="15" customHeight="1">
      <c r="A10" s="497" t="inlineStr">
        <is>
          <t>حداقل سهم فروش سازنده برای بازده هدف</t>
        </is>
      </c>
      <c r="B10" s="506">
        <f>IFERROR(B7*(1+'ورودی پروژه'!B22)/'برآورد هزینه'!B17,0)</f>
        <v/>
      </c>
      <c r="C10" s="497" t="inlineStr">
        <is>
          <t>آورده×(۱+بازده)÷فروش کل</t>
        </is>
      </c>
      <c r="D10" s="497" t="n"/>
      <c r="E10" s="497" t="n"/>
      <c r="F10" s="497" t="n"/>
      <c r="G10" s="497" t="n"/>
      <c r="H10" s="497" t="n"/>
      <c r="I10" s="497" t="inlineStr">
        <is>
          <t>انحراف از سهم مذاکره‌ای مالک</t>
        </is>
      </c>
      <c r="J10" s="504">
        <f>J9-B12</f>
        <v/>
      </c>
    </row>
    <row r="11" ht="15" customHeight="1">
      <c r="A11" s="497" t="inlineStr">
        <is>
          <t>سهم مذاکره‌ای سازنده</t>
        </is>
      </c>
      <c r="B11" s="506">
        <f>MAX(B9,B10)</f>
        <v/>
      </c>
      <c r="C11" s="497" t="inlineStr">
        <is>
          <t>بزرگ‌ترِ سهم اقتصادی و حداقل بازده</t>
        </is>
      </c>
      <c r="D11" s="497" t="n"/>
      <c r="E11" s="497" t="n"/>
      <c r="F11" s="497" t="n"/>
      <c r="G11" s="497" t="n"/>
      <c r="H11" s="497" t="n"/>
      <c r="I11" s="497" t="inlineStr">
        <is>
          <t>کنترل</t>
        </is>
      </c>
      <c r="J11" s="454">
        <f>IF(ABS(J10)&lt;=0.02,"نزدیک به سهم هدف","تقسیم واحدها بازبینی شود")</f>
        <v/>
      </c>
    </row>
    <row r="12" ht="15" customHeight="1">
      <c r="A12" s="497" t="inlineStr">
        <is>
          <t>سهم مذاکره‌ای مالک</t>
        </is>
      </c>
      <c r="B12" s="506">
        <f>1-B11</f>
        <v/>
      </c>
      <c r="C12" s="497" t="inlineStr">
        <is>
          <t>۱−سهم سازنده</t>
        </is>
      </c>
      <c r="D12" s="497" t="n"/>
      <c r="E12" s="497" t="n"/>
      <c r="F12" s="497" t="n"/>
      <c r="G12" s="497" t="n"/>
      <c r="H12" s="497" t="n"/>
      <c r="I12" s="497" t="n"/>
      <c r="J12" s="497" t="n"/>
    </row>
    <row r="13" ht="26.39999961853027" customHeight="1">
      <c r="A13" s="497" t="inlineStr">
        <is>
          <t>وضعیت</t>
        </is>
      </c>
      <c r="B13" s="470">
        <f>IF(B10&gt;1,"ناممکن؛ فروش کل بازده هدف را پوشش نمی‌دهد","قابل مذاکره با کنترل تقسیم")</f>
        <v/>
      </c>
      <c r="C13" s="497" t="inlineStr">
        <is>
          <t>اگر حداقل سهم سازنده بیش از ۱ باشد، سناریو ناممکن است</t>
        </is>
      </c>
      <c r="D13" s="497" t="n"/>
      <c r="E13" s="497" t="n"/>
      <c r="F13" s="497" t="n"/>
      <c r="G13" s="497" t="n"/>
      <c r="H13" s="497" t="n"/>
      <c r="I13" s="497" t="n"/>
      <c r="J13" s="497" t="n"/>
    </row>
    <row r="14" ht="15" customHeight="1">
      <c r="A14" s="497" t="n"/>
      <c r="B14" s="497" t="n"/>
      <c r="C14" s="497" t="n"/>
      <c r="D14" s="497" t="n"/>
      <c r="E14" s="497" t="n"/>
      <c r="F14" s="497" t="n"/>
      <c r="G14" s="497" t="n"/>
      <c r="H14" s="497" t="n"/>
      <c r="I14" s="497" t="n"/>
      <c r="J14" s="497" t="n"/>
    </row>
    <row r="15" ht="15" customHeight="1">
      <c r="A15" s="497" t="n"/>
      <c r="B15" s="497" t="n"/>
      <c r="C15" s="497" t="n"/>
      <c r="D15" s="497" t="n"/>
      <c r="E15" s="497" t="n"/>
      <c r="F15" s="497" t="n"/>
      <c r="G15" s="497" t="n"/>
      <c r="H15" s="497" t="n"/>
      <c r="I15" s="497" t="n"/>
      <c r="J15" s="497" t="n"/>
    </row>
    <row r="16" ht="15" customHeight="1">
      <c r="A16" s="498" t="inlineStr">
        <is>
          <t>واحد/کد</t>
        </is>
      </c>
      <c r="B16" s="498" t="inlineStr">
        <is>
          <t>طبقه</t>
        </is>
      </c>
      <c r="C16" s="498" t="inlineStr">
        <is>
          <t>مساحت مفید</t>
        </is>
      </c>
      <c r="D16" s="498" t="inlineStr">
        <is>
          <t>ضریب ارزش</t>
        </is>
      </c>
      <c r="E16" s="498" t="inlineStr">
        <is>
          <t>ارزش پارکینگ/انباری</t>
        </is>
      </c>
      <c r="F16" s="498" t="inlineStr">
        <is>
          <t>ارزش تعدیل‌شده</t>
        </is>
      </c>
      <c r="G16" s="499" t="inlineStr">
        <is>
          <t>تخصیص</t>
        </is>
      </c>
      <c r="H16" s="497" t="n"/>
      <c r="I16" s="497" t="n"/>
      <c r="J16" s="497" t="n"/>
    </row>
    <row r="17" ht="15" customHeight="1">
      <c r="A17" s="519" t="inlineStr">
        <is>
          <t>واحد 1</t>
        </is>
      </c>
      <c r="B17" s="519" t="n">
        <v>1</v>
      </c>
      <c r="C17" s="520" t="n">
        <v>150</v>
      </c>
      <c r="D17" s="520" t="n">
        <v>0.9399999999999999</v>
      </c>
      <c r="E17" s="521" t="n">
        <v>0</v>
      </c>
      <c r="F17" s="501">
        <f>C17*'ورودی پروژه'!$B$21*D17+E17</f>
        <v/>
      </c>
      <c r="G17" s="522" t="inlineStr">
        <is>
          <t>مالک</t>
        </is>
      </c>
      <c r="H17" s="497" t="n"/>
      <c r="I17" s="497" t="n"/>
      <c r="J17" s="497" t="n"/>
    </row>
    <row r="18" ht="15" customHeight="1">
      <c r="A18" s="519" t="inlineStr">
        <is>
          <t>واحد 2</t>
        </is>
      </c>
      <c r="B18" s="519" t="n">
        <v>1</v>
      </c>
      <c r="C18" s="520" t="n">
        <v>150</v>
      </c>
      <c r="D18" s="520" t="n">
        <v>0.9399999999999999</v>
      </c>
      <c r="E18" s="521" t="n">
        <v>0</v>
      </c>
      <c r="F18" s="501">
        <f>C18*'ورودی پروژه'!$B$21*D18+E18</f>
        <v/>
      </c>
      <c r="G18" s="522" t="inlineStr">
        <is>
          <t>مالک</t>
        </is>
      </c>
      <c r="H18" s="497" t="n"/>
      <c r="I18" s="497" t="n"/>
      <c r="J18" s="497" t="n"/>
    </row>
    <row r="19" ht="15" customHeight="1">
      <c r="A19" s="519" t="inlineStr">
        <is>
          <t>واحد 3</t>
        </is>
      </c>
      <c r="B19" s="519" t="n">
        <v>2</v>
      </c>
      <c r="C19" s="520" t="n">
        <v>150</v>
      </c>
      <c r="D19" s="520" t="n">
        <v>0.98</v>
      </c>
      <c r="E19" s="521" t="n">
        <v>0</v>
      </c>
      <c r="F19" s="501">
        <f>C19*'ورودی پروژه'!$B$21*D19+E19</f>
        <v/>
      </c>
      <c r="G19" s="522" t="inlineStr">
        <is>
          <t>مالک</t>
        </is>
      </c>
      <c r="H19" s="497" t="n"/>
      <c r="I19" s="497" t="n"/>
      <c r="J19" s="497" t="n"/>
    </row>
    <row r="20" ht="15" customHeight="1">
      <c r="A20" s="519" t="inlineStr">
        <is>
          <t>واحد 4</t>
        </is>
      </c>
      <c r="B20" s="519" t="n">
        <v>2</v>
      </c>
      <c r="C20" s="520" t="n">
        <v>150</v>
      </c>
      <c r="D20" s="520" t="n">
        <v>0.98</v>
      </c>
      <c r="E20" s="521" t="n">
        <v>0</v>
      </c>
      <c r="F20" s="501">
        <f>C20*'ورودی پروژه'!$B$21*D20+E20</f>
        <v/>
      </c>
      <c r="G20" s="522" t="inlineStr">
        <is>
          <t>مالک</t>
        </is>
      </c>
      <c r="H20" s="497" t="n"/>
      <c r="I20" s="497" t="n"/>
      <c r="J20" s="497" t="n"/>
    </row>
    <row r="21" ht="15" customHeight="1">
      <c r="A21" s="519" t="inlineStr">
        <is>
          <t>واحد 5</t>
        </is>
      </c>
      <c r="B21" s="519" t="n">
        <v>3</v>
      </c>
      <c r="C21" s="520" t="n">
        <v>150</v>
      </c>
      <c r="D21" s="520" t="n">
        <v>1.02</v>
      </c>
      <c r="E21" s="521" t="n">
        <v>0</v>
      </c>
      <c r="F21" s="501">
        <f>C21*'ورودی پروژه'!$B$21*D21+E21</f>
        <v/>
      </c>
      <c r="G21" s="522" t="inlineStr">
        <is>
          <t>مالک</t>
        </is>
      </c>
      <c r="H21" s="497" t="n"/>
      <c r="I21" s="497" t="n"/>
      <c r="J21" s="497" t="n"/>
    </row>
    <row r="22" ht="15" customHeight="1">
      <c r="A22" s="519" t="inlineStr">
        <is>
          <t>واحد 6</t>
        </is>
      </c>
      <c r="B22" s="519" t="n">
        <v>3</v>
      </c>
      <c r="C22" s="520" t="n">
        <v>150</v>
      </c>
      <c r="D22" s="520" t="n">
        <v>1.02</v>
      </c>
      <c r="E22" s="521" t="n">
        <v>0</v>
      </c>
      <c r="F22" s="501">
        <f>C22*'ورودی پروژه'!$B$21*D22+E22</f>
        <v/>
      </c>
      <c r="G22" s="522" t="inlineStr">
        <is>
          <t>سازنده</t>
        </is>
      </c>
      <c r="H22" s="497" t="n"/>
      <c r="I22" s="497" t="n"/>
      <c r="J22" s="497" t="n"/>
    </row>
    <row r="23" ht="15" customHeight="1">
      <c r="A23" s="519" t="inlineStr">
        <is>
          <t>واحد 7</t>
        </is>
      </c>
      <c r="B23" s="519" t="n">
        <v>4</v>
      </c>
      <c r="C23" s="520" t="n">
        <v>150</v>
      </c>
      <c r="D23" s="520" t="n">
        <v>1.06</v>
      </c>
      <c r="E23" s="521" t="n">
        <v>0</v>
      </c>
      <c r="F23" s="501">
        <f>C23*'ورودی پروژه'!$B$21*D23+E23</f>
        <v/>
      </c>
      <c r="G23" s="522" t="inlineStr">
        <is>
          <t>سازنده</t>
        </is>
      </c>
      <c r="H23" s="497" t="n"/>
      <c r="I23" s="497" t="n"/>
      <c r="J23" s="497" t="n"/>
    </row>
    <row r="24" ht="15" customHeight="1">
      <c r="A24" s="519" t="inlineStr">
        <is>
          <t>واحد 8</t>
        </is>
      </c>
      <c r="B24" s="519" t="n">
        <v>4</v>
      </c>
      <c r="C24" s="520" t="n">
        <v>150</v>
      </c>
      <c r="D24" s="520" t="n">
        <v>1.06</v>
      </c>
      <c r="E24" s="521" t="n">
        <v>0</v>
      </c>
      <c r="F24" s="501">
        <f>C24*'ورودی پروژه'!$B$21*D24+E24</f>
        <v/>
      </c>
      <c r="G24" s="522" t="inlineStr">
        <is>
          <t>سازنده</t>
        </is>
      </c>
      <c r="H24" s="497" t="n"/>
      <c r="I24" s="497" t="n"/>
      <c r="J24" s="497" t="n"/>
    </row>
    <row r="25" ht="15" customHeight="1">
      <c r="A25" s="519" t="inlineStr">
        <is>
          <t>واحد 9</t>
        </is>
      </c>
      <c r="B25" s="519" t="n">
        <v>5</v>
      </c>
      <c r="C25" s="520" t="n">
        <v>150</v>
      </c>
      <c r="D25" s="520" t="n">
        <v>1.1</v>
      </c>
      <c r="E25" s="521" t="n">
        <v>0</v>
      </c>
      <c r="F25" s="501">
        <f>C25*'ورودی پروژه'!$B$21*D25+E25</f>
        <v/>
      </c>
      <c r="G25" s="522" t="inlineStr">
        <is>
          <t>سازنده</t>
        </is>
      </c>
      <c r="H25" s="497" t="n"/>
      <c r="I25" s="497" t="n"/>
      <c r="J25" s="497" t="n"/>
    </row>
    <row r="26" ht="15" customHeight="1">
      <c r="A26" s="519" t="inlineStr">
        <is>
          <t>واحد 10</t>
        </is>
      </c>
      <c r="B26" s="519" t="n">
        <v>5</v>
      </c>
      <c r="C26" s="520" t="n">
        <v>150</v>
      </c>
      <c r="D26" s="520" t="n">
        <v>1.1</v>
      </c>
      <c r="E26" s="521" t="n">
        <v>0</v>
      </c>
      <c r="F26" s="501">
        <f>C26*'ورودی پروژه'!$B$21*D26+E26</f>
        <v/>
      </c>
      <c r="G26" s="522" t="inlineStr">
        <is>
          <t>سازنده</t>
        </is>
      </c>
      <c r="H26" s="497" t="n"/>
      <c r="I26" s="497" t="n"/>
      <c r="J26" s="497" t="n"/>
    </row>
    <row r="27" ht="15" customHeight="1">
      <c r="A27" s="497" t="n"/>
      <c r="B27" s="497" t="n"/>
      <c r="C27" s="497" t="n"/>
      <c r="D27" s="497" t="n"/>
      <c r="E27" s="497" t="n"/>
      <c r="F27" s="497" t="n"/>
      <c r="G27" s="497" t="n"/>
      <c r="H27" s="497" t="n"/>
      <c r="I27" s="497" t="n"/>
      <c r="J27" s="497" t="n"/>
    </row>
    <row r="28">
      <c r="A28" s="523" t="inlineStr">
        <is>
          <t>تقسیم نهایی باید واحد، طبقه، جهت، پارکینگ، انباری، اولویت جایگزین و تغییر نقشه را پوشش دهد. واحدهای جدول نمونه‌اند؛ با نقشه مصوب و ارزش نسبی کارشناسی جایگزین کنید.</t>
        </is>
      </c>
      <c r="B28" s="524" t="n"/>
      <c r="C28" s="524" t="n"/>
      <c r="D28" s="524" t="n"/>
      <c r="E28" s="524" t="n"/>
      <c r="F28" s="524" t="n"/>
      <c r="G28" s="524" t="n"/>
      <c r="H28" s="524" t="n"/>
      <c r="I28" s="524" t="n"/>
      <c r="J28" s="524" t="n"/>
    </row>
    <row r="29">
      <c r="A29" s="493" t="n"/>
      <c r="B29" s="493" t="n"/>
      <c r="C29" s="493" t="n"/>
      <c r="D29" s="493" t="n"/>
      <c r="E29" s="493" t="n"/>
      <c r="F29" s="493" t="n"/>
      <c r="G29" s="493" t="n"/>
      <c r="H29" s="493" t="n"/>
      <c r="I29" s="493" t="n"/>
      <c r="J29" s="493" t="n"/>
    </row>
    <row r="30">
      <c r="A30" s="494" t="n"/>
      <c r="B30" s="494" t="n"/>
      <c r="C30" s="494" t="n"/>
      <c r="D30" s="494" t="n"/>
      <c r="E30" s="494" t="n"/>
      <c r="F30" s="494" t="n"/>
      <c r="G30" s="494" t="n"/>
      <c r="H30" s="494" t="n"/>
      <c r="I30" s="494" t="n"/>
      <c r="J30" s="494" t="n"/>
    </row>
  </sheetData>
  <sheetProtection selectLockedCells="0" selectUnlockedCells="0" sheet="1" objects="0" insertRows="0" insertHyperlinks="1" autoFilter="1" scenarios="0" formatColumns="0" deleteColumns="0" insertColumns="0" pivotTables="1" deleteRows="0" formatCells="0" formatRows="0" sort="1"/>
  <mergeCells count="3">
    <mergeCell ref="A28:J30"/>
    <mergeCell ref="A1:J2"/>
    <mergeCell ref="A3:J3"/>
  </mergeCells>
  <conditionalFormatting sqref="J11">
    <cfRule type="containsText" priority="1" operator="containsText" dxfId="0" text="نزدیک"/>
    <cfRule type="containsText" priority="2" operator="containsText" dxfId="1" text="بازبینی"/>
  </conditionalFormatting>
  <dataValidations count="1">
    <dataValidation sqref="G17:G26" showDropDown="0" showInputMessage="0" showErrorMessage="0" allowBlank="0" type="list">
      <formula1>"مالک,سازنده,نامشخص"</formula1>
    </dataValidation>
  </dataValidations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0" customWidth="1" min="3" max="3"/>
    <col width="17" customWidth="1" min="4" max="4"/>
    <col width="23" customWidth="1" min="5" max="5"/>
    <col width="25" customWidth="1" min="6" max="6"/>
    <col width="3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 ht="32" customHeight="1">
      <c r="A1" s="492" t="inlineStr">
        <is>
          <t>برآورد اولیه آهن‌آلات</t>
        </is>
      </c>
      <c r="B1" s="493" t="n"/>
      <c r="C1" s="493" t="n"/>
      <c r="D1" s="493" t="n"/>
      <c r="E1" s="493" t="n"/>
      <c r="F1" s="493" t="n"/>
      <c r="G1" s="493" t="n"/>
      <c r="H1" s="493" t="n"/>
      <c r="I1" s="493" t="n"/>
      <c r="J1" s="493" t="n"/>
      <c r="K1" s="493" t="n"/>
      <c r="L1" s="493" t="n"/>
      <c r="M1" s="493" t="n"/>
      <c r="N1" s="493" t="n"/>
    </row>
    <row r="2" ht="32" customHeight="1">
      <c r="A2" s="494" t="n"/>
      <c r="B2" s="494" t="n"/>
      <c r="C2" s="494" t="n"/>
      <c r="D2" s="494" t="n"/>
      <c r="E2" s="494" t="n"/>
      <c r="F2" s="494" t="n"/>
      <c r="G2" s="494" t="n"/>
      <c r="H2" s="494" t="n"/>
      <c r="I2" s="494" t="n"/>
      <c r="J2" s="494" t="n"/>
      <c r="K2" s="494" t="n"/>
      <c r="L2" s="494" t="n"/>
      <c r="M2" s="494" t="n"/>
      <c r="N2" s="494" t="n"/>
    </row>
    <row r="3" ht="15" customHeight="1">
      <c r="A3" s="495" t="inlineStr">
        <is>
          <t>تناژ نهایی فقط از نقشه سازه و لیستوفر مصوب؛ قیمت‌های ورودی نمونه و قابل ویرایش‌اند.</t>
        </is>
      </c>
      <c r="B3" s="496" t="n"/>
      <c r="C3" s="496" t="n"/>
      <c r="D3" s="496" t="n"/>
      <c r="E3" s="496" t="n"/>
      <c r="F3" s="496" t="n"/>
      <c r="G3" s="496" t="n"/>
      <c r="H3" s="496" t="n"/>
      <c r="I3" s="496" t="n"/>
      <c r="J3" s="496" t="n"/>
      <c r="K3" s="496" t="n"/>
      <c r="L3" s="496" t="n"/>
      <c r="M3" s="496" t="n"/>
      <c r="N3" s="496" t="n"/>
    </row>
    <row r="4" ht="15" customHeight="1">
      <c r="A4" s="497" t="n"/>
      <c r="B4" s="497" t="n"/>
      <c r="C4" s="497" t="n"/>
      <c r="D4" s="497" t="n"/>
      <c r="E4" s="497" t="n"/>
      <c r="F4" s="497" t="n"/>
      <c r="G4" s="497" t="n"/>
      <c r="H4" s="497" t="n"/>
      <c r="I4" s="497" t="n"/>
      <c r="J4" s="497" t="n"/>
      <c r="K4" s="497" t="n"/>
      <c r="L4" s="497" t="n"/>
      <c r="M4" s="497" t="n"/>
      <c r="N4" s="497" t="n"/>
    </row>
    <row r="5" ht="15" customHeight="1">
      <c r="A5" s="498" t="inlineStr">
        <is>
          <t>ورودی</t>
        </is>
      </c>
      <c r="B5" s="498" t="inlineStr">
        <is>
          <t>مقدار</t>
        </is>
      </c>
      <c r="C5" s="499" t="inlineStr">
        <is>
          <t>واحد</t>
        </is>
      </c>
      <c r="D5" s="497" t="n"/>
      <c r="E5" s="497" t="n"/>
      <c r="F5" s="497" t="n"/>
      <c r="G5" s="497" t="n"/>
      <c r="H5" s="497" t="n"/>
      <c r="I5" s="497" t="n"/>
      <c r="J5" s="497" t="n"/>
      <c r="K5" s="497" t="n"/>
      <c r="L5" s="497" t="n"/>
      <c r="M5" s="497" t="n"/>
      <c r="N5" s="497" t="n"/>
    </row>
    <row r="6" ht="15" customHeight="1">
      <c r="A6" s="497" t="inlineStr">
        <is>
          <t>مساحت ناخالص</t>
        </is>
      </c>
      <c r="B6" s="470">
        <f>'ورودی پروژه'!B10</f>
        <v/>
      </c>
      <c r="C6" s="497" t="inlineStr">
        <is>
          <t>مترمربع</t>
        </is>
      </c>
      <c r="D6" s="497" t="n"/>
      <c r="E6" s="497" t="n"/>
      <c r="F6" s="497" t="n"/>
      <c r="G6" s="497" t="n"/>
      <c r="H6" s="497" t="n"/>
      <c r="I6" s="497" t="n"/>
      <c r="J6" s="497" t="n"/>
      <c r="K6" s="497" t="n"/>
      <c r="L6" s="497" t="n"/>
      <c r="M6" s="497" t="n"/>
      <c r="N6" s="497" t="n"/>
    </row>
    <row r="7" ht="15" customHeight="1">
      <c r="A7" s="497" t="inlineStr">
        <is>
          <t>نوع سازه</t>
        </is>
      </c>
      <c r="B7" s="470">
        <f>'ورودی پروژه'!B24</f>
        <v/>
      </c>
      <c r="C7" s="497" t="inlineStr">
        <is>
          <t>—</t>
        </is>
      </c>
      <c r="D7" s="497" t="n"/>
      <c r="E7" s="497" t="n"/>
      <c r="F7" s="497" t="n"/>
      <c r="G7" s="497" t="n"/>
      <c r="H7" s="497" t="n"/>
      <c r="I7" s="497" t="n"/>
      <c r="J7" s="497" t="n"/>
      <c r="K7" s="497" t="n"/>
      <c r="L7" s="497" t="n"/>
      <c r="M7" s="497" t="n"/>
      <c r="N7" s="497" t="n"/>
    </row>
    <row r="8" ht="15" customHeight="1">
      <c r="A8" s="497" t="inlineStr">
        <is>
          <t>پرت</t>
        </is>
      </c>
      <c r="B8" s="506">
        <f>'ورودی پروژه'!B25</f>
        <v/>
      </c>
      <c r="C8" s="497" t="inlineStr">
        <is>
          <t>درصد</t>
        </is>
      </c>
      <c r="D8" s="497" t="n"/>
      <c r="E8" s="497" t="n"/>
      <c r="F8" s="497" t="n"/>
      <c r="G8" s="497" t="n"/>
      <c r="H8" s="497" t="n"/>
      <c r="I8" s="497" t="n"/>
      <c r="J8" s="497" t="n"/>
      <c r="K8" s="497" t="n"/>
      <c r="L8" s="497" t="n"/>
      <c r="M8" s="497" t="n"/>
      <c r="N8" s="497" t="n"/>
    </row>
    <row r="9" ht="15" customHeight="1">
      <c r="A9" s="497" t="inlineStr">
        <is>
          <t>قیمت میلگرد</t>
        </is>
      </c>
      <c r="B9" s="525" t="n">
        <v>74300</v>
      </c>
      <c r="C9" s="497" t="inlineStr">
        <is>
          <t>تومان/کیلو</t>
        </is>
      </c>
      <c r="D9" s="497" t="n"/>
      <c r="E9" s="497" t="n"/>
      <c r="F9" s="497" t="n"/>
      <c r="G9" s="497" t="n"/>
      <c r="H9" s="497" t="n"/>
      <c r="I9" s="497" t="n"/>
      <c r="J9" s="497" t="n"/>
      <c r="K9" s="497" t="n"/>
      <c r="L9" s="497" t="n"/>
      <c r="M9" s="497" t="n"/>
      <c r="N9" s="497" t="n"/>
    </row>
    <row r="10" ht="15" customHeight="1">
      <c r="A10" s="497" t="inlineStr">
        <is>
          <t>قیمت مقاطع فولادی</t>
        </is>
      </c>
      <c r="B10" s="525" t="n">
        <v>85000</v>
      </c>
      <c r="C10" s="497" t="inlineStr">
        <is>
          <t>تومان/کیلو</t>
        </is>
      </c>
      <c r="D10" s="497" t="n"/>
      <c r="E10" s="497" t="n"/>
      <c r="F10" s="497" t="n"/>
      <c r="G10" s="497" t="n"/>
      <c r="H10" s="497" t="n"/>
      <c r="I10" s="497" t="n"/>
      <c r="J10" s="497" t="n"/>
      <c r="K10" s="497" t="n"/>
      <c r="L10" s="497" t="n"/>
      <c r="M10" s="497" t="n"/>
      <c r="N10" s="497" t="n"/>
    </row>
    <row r="11" ht="15" customHeight="1">
      <c r="A11" s="497" t="inlineStr">
        <is>
          <t>قیمت سیم آرماتوربندی</t>
        </is>
      </c>
      <c r="B11" s="525" t="n">
        <v>95000</v>
      </c>
      <c r="C11" s="497" t="inlineStr">
        <is>
          <t>تومان/کیلو</t>
        </is>
      </c>
      <c r="D11" s="497" t="n"/>
      <c r="E11" s="497" t="n"/>
      <c r="F11" s="497" t="n"/>
      <c r="G11" s="497" t="n"/>
      <c r="H11" s="497" t="n"/>
      <c r="I11" s="497" t="n"/>
      <c r="J11" s="497" t="n"/>
      <c r="K11" s="497" t="n"/>
      <c r="L11" s="497" t="n"/>
      <c r="M11" s="497" t="n"/>
      <c r="N11" s="497" t="n"/>
    </row>
    <row r="12" ht="15" customHeight="1">
      <c r="A12" s="497" t="n"/>
      <c r="B12" s="497" t="n"/>
      <c r="C12" s="497" t="n"/>
      <c r="D12" s="497" t="n"/>
      <c r="E12" s="497" t="n"/>
      <c r="F12" s="497" t="n"/>
      <c r="G12" s="497" t="n"/>
      <c r="H12" s="497" t="n"/>
      <c r="I12" s="497" t="n"/>
      <c r="J12" s="497" t="n"/>
      <c r="K12" s="497" t="n"/>
      <c r="L12" s="497" t="n"/>
      <c r="M12" s="497" t="n"/>
      <c r="N12" s="497" t="n"/>
    </row>
    <row r="13" ht="15" customHeight="1">
      <c r="A13" s="497" t="n"/>
      <c r="B13" s="497" t="n"/>
      <c r="C13" s="497" t="n"/>
      <c r="D13" s="497" t="n"/>
      <c r="E13" s="497" t="n"/>
      <c r="F13" s="497" t="n"/>
      <c r="G13" s="497" t="n"/>
      <c r="H13" s="497" t="n"/>
      <c r="I13" s="497" t="n"/>
      <c r="J13" s="497" t="n"/>
      <c r="K13" s="497" t="n"/>
      <c r="L13" s="497" t="n"/>
      <c r="M13" s="497" t="n"/>
      <c r="N13" s="497" t="n"/>
    </row>
    <row r="14" ht="15" customHeight="1">
      <c r="A14" s="498" t="inlineStr">
        <is>
          <t>سناریو</t>
        </is>
      </c>
      <c r="B14" s="498" t="inlineStr">
        <is>
          <t>میلگرد kg/m²</t>
        </is>
      </c>
      <c r="C14" s="498" t="inlineStr">
        <is>
          <t>مقاطع kg/m²</t>
        </is>
      </c>
      <c r="D14" s="498" t="inlineStr">
        <is>
          <t>سیم kg/ton</t>
        </is>
      </c>
      <c r="E14" s="498" t="inlineStr">
        <is>
          <t>کل فولاد با پرت (تن)</t>
        </is>
      </c>
      <c r="F14" s="499" t="inlineStr">
        <is>
          <t>بودجه آهن (تومان)</t>
        </is>
      </c>
      <c r="G14" s="497" t="n"/>
      <c r="H14" s="497" t="n"/>
      <c r="I14" s="497" t="n"/>
      <c r="J14" s="497" t="n"/>
      <c r="K14" s="497" t="n"/>
      <c r="L14" s="497" t="n"/>
      <c r="M14" s="497" t="n"/>
      <c r="N14" s="497" t="n"/>
    </row>
    <row r="15" ht="15" customHeight="1">
      <c r="A15" s="497" t="inlineStr">
        <is>
          <t>حداقل</t>
        </is>
      </c>
      <c r="B15" s="526">
        <f>IF($B$7="بتنی",30,5)</f>
        <v/>
      </c>
      <c r="C15" s="527">
        <f>IF($B$7="فولادی",55,0)</f>
        <v/>
      </c>
      <c r="D15" s="528" t="n">
        <v>10</v>
      </c>
      <c r="E15" s="527">
        <f>$B$6*(B15+C15)*(1+$B$8)/1000</f>
        <v/>
      </c>
      <c r="F15" s="511">
        <f>$B$6*B15*(1+$B$8)*$B$9+$B$6*C15*(1+$B$8)*$B$10+($B$6*B15/1000*D15)*(1+$B$8)*$B$11</f>
        <v/>
      </c>
      <c r="G15" s="497" t="n"/>
      <c r="H15" s="497" t="n"/>
      <c r="I15" s="497" t="n"/>
      <c r="J15" s="497" t="n"/>
      <c r="K15" s="497" t="n"/>
      <c r="L15" s="497" t="n"/>
      <c r="M15" s="497" t="n"/>
      <c r="N15" s="497" t="n"/>
    </row>
    <row r="16" ht="15" customHeight="1">
      <c r="A16" s="497" t="inlineStr">
        <is>
          <t>میانه</t>
        </is>
      </c>
      <c r="B16" s="526">
        <f>IF($B$7="بتنی",45,7)</f>
        <v/>
      </c>
      <c r="C16" s="527">
        <f>IF($B$7="فولادی",72.5,0)</f>
        <v/>
      </c>
      <c r="D16" s="528" t="n">
        <v>12.5</v>
      </c>
      <c r="E16" s="527">
        <f>$B$6*(B16+C16)*(1+$B$8)/1000</f>
        <v/>
      </c>
      <c r="F16" s="511">
        <f>$B$6*B16*(1+$B$8)*$B$9+$B$6*C16*(1+$B$8)*$B$10+($B$6*B16/1000*D16)*(1+$B$8)*$B$11</f>
        <v/>
      </c>
      <c r="G16" s="497" t="n"/>
      <c r="H16" s="497" t="n"/>
      <c r="I16" s="497" t="n"/>
      <c r="J16" s="497" t="n"/>
      <c r="K16" s="497" t="n"/>
      <c r="L16" s="497" t="n"/>
      <c r="M16" s="497" t="n"/>
      <c r="N16" s="497" t="n"/>
    </row>
    <row r="17" ht="15" customHeight="1">
      <c r="A17" s="497" t="inlineStr">
        <is>
          <t>حداکثر</t>
        </is>
      </c>
      <c r="B17" s="526">
        <f>IF($B$7="بتنی",60,9)</f>
        <v/>
      </c>
      <c r="C17" s="527">
        <f>IF($B$7="فولادی",90,0)</f>
        <v/>
      </c>
      <c r="D17" s="528" t="n">
        <v>15</v>
      </c>
      <c r="E17" s="527">
        <f>$B$6*(B17+C17)*(1+$B$8)/1000</f>
        <v/>
      </c>
      <c r="F17" s="511">
        <f>$B$6*B17*(1+$B$8)*$B$9+$B$6*C17*(1+$B$8)*$B$10+($B$6*B17/1000*D17)*(1+$B$8)*$B$11</f>
        <v/>
      </c>
      <c r="G17" s="497" t="n"/>
      <c r="H17" s="497" t="n"/>
      <c r="I17" s="497" t="n"/>
      <c r="J17" s="497" t="n"/>
      <c r="K17" s="497" t="n"/>
      <c r="L17" s="497" t="n"/>
      <c r="M17" s="497" t="n"/>
      <c r="N17" s="497" t="n"/>
    </row>
    <row r="18" ht="15" customHeight="1">
      <c r="A18" s="497" t="n"/>
      <c r="B18" s="497" t="n"/>
      <c r="C18" s="497" t="n"/>
      <c r="D18" s="497" t="n"/>
      <c r="E18" s="497" t="n"/>
      <c r="F18" s="497" t="n"/>
      <c r="G18" s="497" t="n"/>
      <c r="H18" s="497" t="n"/>
      <c r="I18" s="497" t="n"/>
      <c r="J18" s="497" t="n"/>
      <c r="K18" s="497" t="n"/>
      <c r="L18" s="497" t="n"/>
      <c r="M18" s="497" t="n"/>
      <c r="N18" s="497" t="n"/>
    </row>
    <row r="19" ht="15" customHeight="1">
      <c r="A19" s="497" t="n"/>
      <c r="B19" s="497" t="n"/>
      <c r="C19" s="497" t="n"/>
      <c r="D19" s="497" t="n"/>
      <c r="E19" s="497" t="n"/>
      <c r="F19" s="497" t="n"/>
      <c r="G19" s="497" t="n"/>
      <c r="H19" s="497" t="n"/>
      <c r="I19" s="497" t="n"/>
      <c r="J19" s="497" t="n"/>
      <c r="K19" s="497" t="n"/>
      <c r="L19" s="497" t="n"/>
      <c r="M19" s="497" t="n"/>
      <c r="N19" s="497" t="n"/>
    </row>
    <row r="20" ht="15" customHeight="1">
      <c r="A20" s="498" t="inlineStr">
        <is>
          <t>کنترل خرید</t>
        </is>
      </c>
      <c r="B20" s="498" t="inlineStr">
        <is>
          <t>وضعیت</t>
        </is>
      </c>
      <c r="C20" s="498" t="inlineStr">
        <is>
          <t>مدرک</t>
        </is>
      </c>
      <c r="D20" s="498" t="str"/>
      <c r="E20" s="498" t="str"/>
      <c r="F20" s="499" t="str"/>
      <c r="G20" s="497" t="n"/>
      <c r="H20" s="497" t="n"/>
      <c r="I20" s="497" t="n"/>
      <c r="J20" s="497" t="n"/>
      <c r="K20" s="497" t="n"/>
      <c r="L20" s="497" t="n"/>
      <c r="M20" s="497" t="n"/>
      <c r="N20" s="497" t="n"/>
    </row>
    <row r="21" ht="15" customHeight="1">
      <c r="A21" s="497" t="inlineStr">
        <is>
          <t>نسخه لیستوفر و نقشه</t>
        </is>
      </c>
      <c r="B21" s="497" t="inlineStr">
        <is>
          <t>□</t>
        </is>
      </c>
      <c r="C21" s="497" t="inlineStr">
        <is>
          <t>شماره نسخه/تاریخ</t>
        </is>
      </c>
      <c r="D21" s="497" t="n"/>
      <c r="E21" s="497" t="n"/>
      <c r="F21" s="497" t="n"/>
      <c r="G21" s="497" t="n"/>
      <c r="H21" s="497" t="n"/>
      <c r="I21" s="497" t="n"/>
      <c r="J21" s="497" t="n"/>
      <c r="K21" s="497" t="n"/>
      <c r="L21" s="497" t="n"/>
      <c r="M21" s="497" t="n"/>
      <c r="N21" s="497" t="n"/>
    </row>
    <row r="22" ht="15" customHeight="1">
      <c r="A22" s="497" t="inlineStr">
        <is>
          <t>کارخانه، گرید و سایز</t>
        </is>
      </c>
      <c r="B22" s="497" t="inlineStr">
        <is>
          <t>□</t>
        </is>
      </c>
      <c r="C22" s="497" t="inlineStr">
        <is>
          <t>پیش‌فاکتور هم‌شرح</t>
        </is>
      </c>
      <c r="D22" s="497" t="n"/>
      <c r="E22" s="497" t="n"/>
      <c r="F22" s="497" t="n"/>
      <c r="G22" s="497" t="n"/>
      <c r="H22" s="497" t="n"/>
      <c r="I22" s="497" t="n"/>
      <c r="J22" s="497" t="n"/>
      <c r="K22" s="497" t="n"/>
      <c r="L22" s="497" t="n"/>
      <c r="M22" s="497" t="n"/>
      <c r="N22" s="497" t="n"/>
    </row>
    <row r="23" ht="15" customHeight="1">
      <c r="A23" s="497" t="inlineStr">
        <is>
          <t>وزن نظری و باسکول</t>
        </is>
      </c>
      <c r="B23" s="497" t="inlineStr">
        <is>
          <t>□</t>
        </is>
      </c>
      <c r="C23" s="497" t="inlineStr">
        <is>
          <t>جدول وزن+قبض باسکول</t>
        </is>
      </c>
      <c r="D23" s="497" t="n"/>
      <c r="E23" s="497" t="n"/>
      <c r="F23" s="497" t="n"/>
      <c r="G23" s="497" t="n"/>
      <c r="H23" s="497" t="n"/>
      <c r="I23" s="497" t="n"/>
      <c r="J23" s="497" t="n"/>
      <c r="K23" s="497" t="n"/>
      <c r="L23" s="497" t="n"/>
      <c r="M23" s="497" t="n"/>
      <c r="N23" s="497" t="n"/>
    </row>
    <row r="24" ht="15" customHeight="1">
      <c r="A24" s="497" t="inlineStr">
        <is>
          <t>کرایه و محل تحویل</t>
        </is>
      </c>
      <c r="B24" s="497" t="inlineStr">
        <is>
          <t>□</t>
        </is>
      </c>
      <c r="C24" s="497" t="inlineStr">
        <is>
          <t>شرایط تحویل</t>
        </is>
      </c>
      <c r="D24" s="497" t="n"/>
      <c r="E24" s="497" t="n"/>
      <c r="F24" s="497" t="n"/>
      <c r="G24" s="497" t="n"/>
      <c r="H24" s="497" t="n"/>
      <c r="I24" s="497" t="n"/>
      <c r="J24" s="497" t="n"/>
      <c r="K24" s="497" t="n"/>
      <c r="L24" s="497" t="n"/>
      <c r="M24" s="497" t="n"/>
      <c r="N24" s="497" t="n"/>
    </row>
    <row r="25" ht="15" customHeight="1">
      <c r="A25" s="497" t="inlineStr">
        <is>
          <t>گواهی محصول/پارت</t>
        </is>
      </c>
      <c r="B25" s="497" t="inlineStr">
        <is>
          <t>□</t>
        </is>
      </c>
      <c r="C25" s="497" t="inlineStr">
        <is>
          <t>مدرک کنترل کیفیت</t>
        </is>
      </c>
      <c r="D25" s="497" t="n"/>
      <c r="E25" s="497" t="n"/>
      <c r="F25" s="497" t="n"/>
      <c r="G25" s="497" t="n"/>
      <c r="H25" s="497" t="n"/>
      <c r="I25" s="497" t="n"/>
      <c r="J25" s="497" t="n"/>
      <c r="K25" s="497" t="n"/>
      <c r="L25" s="497" t="n"/>
      <c r="M25" s="497" t="n"/>
      <c r="N25" s="497" t="n"/>
    </row>
    <row r="26" ht="15" customHeight="1">
      <c r="A26" s="497" t="inlineStr">
        <is>
          <t>انبارش و تفکیک</t>
        </is>
      </c>
      <c r="B26" s="497" t="inlineStr">
        <is>
          <t>□</t>
        </is>
      </c>
      <c r="C26" s="497" t="inlineStr">
        <is>
          <t>عکس و کارت موجودی</t>
        </is>
      </c>
      <c r="D26" s="497" t="n"/>
      <c r="E26" s="497" t="n"/>
      <c r="F26" s="497" t="n"/>
      <c r="G26" s="497" t="n"/>
      <c r="H26" s="497" t="n"/>
      <c r="I26" s="497" t="n"/>
      <c r="J26" s="497" t="n"/>
      <c r="K26" s="497" t="n"/>
      <c r="L26" s="497" t="n"/>
      <c r="M26" s="497" t="n"/>
      <c r="N26" s="497" t="n"/>
    </row>
    <row r="27" ht="15" customHeight="1">
      <c r="A27" s="497" t="inlineStr">
        <is>
          <t>تطبیق فاکتور و مصرف</t>
        </is>
      </c>
      <c r="B27" s="497" t="inlineStr">
        <is>
          <t>□</t>
        </is>
      </c>
      <c r="C27" s="497" t="inlineStr">
        <is>
          <t>گزارش ماهانه</t>
        </is>
      </c>
      <c r="D27" s="497" t="n"/>
      <c r="E27" s="497" t="n"/>
      <c r="F27" s="497" t="n"/>
      <c r="G27" s="497" t="n"/>
      <c r="H27" s="497" t="n"/>
      <c r="I27" s="497" t="n"/>
      <c r="J27" s="497" t="n"/>
      <c r="K27" s="497" t="n"/>
      <c r="L27" s="497" t="n"/>
      <c r="M27" s="497" t="n"/>
      <c r="N27" s="497" t="n"/>
    </row>
    <row r="28" ht="15" customHeight="1">
      <c r="A28" s="497" t="n"/>
      <c r="B28" s="497" t="n"/>
      <c r="C28" s="497" t="n"/>
      <c r="D28" s="497" t="n"/>
      <c r="E28" s="497" t="n"/>
      <c r="F28" s="497" t="n"/>
      <c r="G28" s="497" t="n"/>
      <c r="H28" s="497" t="n"/>
      <c r="I28" s="497" t="n"/>
      <c r="J28" s="497" t="n"/>
      <c r="K28" s="497" t="n"/>
      <c r="L28" s="497" t="n"/>
      <c r="M28" s="497" t="n"/>
      <c r="N28" s="497" t="n"/>
    </row>
    <row r="29" ht="15" customHeight="1">
      <c r="A29" s="497" t="n"/>
      <c r="B29" s="497" t="n"/>
      <c r="C29" s="497" t="n"/>
      <c r="D29" s="497" t="n"/>
      <c r="E29" s="497" t="n"/>
      <c r="F29" s="497" t="n"/>
      <c r="G29" s="497" t="n"/>
      <c r="H29" s="497" t="n"/>
      <c r="I29" s="497" t="n"/>
      <c r="J29" s="497" t="n"/>
      <c r="K29" s="497" t="n"/>
      <c r="L29" s="497" t="n"/>
      <c r="M29" s="497" t="n"/>
      <c r="N29" s="497" t="n"/>
    </row>
    <row r="30" ht="15" customHeight="1">
      <c r="A30" s="529" t="inlineStr">
        <is>
          <t>قیمت روز: https://ahanshiraz.ir/ahan-price-shiraz/  |  محاسبه تخصصی: https://ahanshiraz.ir/building-steel-calculator/  |  جدول وزن: https://ahanshiraz.ir/jadval-vazn/</t>
        </is>
      </c>
      <c r="B30" s="524" t="n"/>
      <c r="C30" s="524" t="n"/>
      <c r="D30" s="524" t="n"/>
      <c r="E30" s="524" t="n"/>
      <c r="F30" s="524" t="n"/>
      <c r="G30" s="497" t="n"/>
      <c r="H30" s="497" t="n"/>
      <c r="I30" s="497" t="n"/>
      <c r="J30" s="497" t="n"/>
      <c r="K30" s="497" t="n"/>
      <c r="L30" s="497" t="n"/>
      <c r="M30" s="497" t="n"/>
      <c r="N30" s="497" t="n"/>
    </row>
    <row r="31" ht="15" customHeight="1">
      <c r="A31" s="494" t="n"/>
      <c r="B31" s="494" t="n"/>
      <c r="C31" s="494" t="n"/>
      <c r="D31" s="494" t="n"/>
      <c r="E31" s="494" t="n"/>
      <c r="F31" s="494" t="n"/>
      <c r="G31" s="507" t="n"/>
      <c r="H31" s="507" t="n"/>
      <c r="I31" s="507" t="n"/>
      <c r="J31" s="507" t="n"/>
      <c r="K31" s="507" t="n"/>
      <c r="L31" s="507" t="n"/>
      <c r="M31" s="507" t="n"/>
      <c r="N31" s="507" t="n"/>
    </row>
  </sheetData>
  <sheetProtection selectLockedCells="0" selectUnlockedCells="0" sheet="1" objects="0" insertRows="0" insertHyperlinks="1" autoFilter="1" scenarios="0" formatColumns="0" deleteColumns="0" insertColumns="0" pivotTables="1" deleteRows="0" formatCells="0" formatRows="0" sort="1"/>
  <mergeCells count="3">
    <mergeCell ref="A1:N2"/>
    <mergeCell ref="A3:N3"/>
    <mergeCell ref="A30:F31"/>
  </mergeCells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  <drawing xmlns:r="http://schemas.openxmlformats.org/officeDocument/2006/relationships" r:id="rId1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5" customWidth="1" min="2" max="2"/>
    <col width="15" customWidth="1" min="3" max="3"/>
    <col width="23" customWidth="1" min="4" max="4"/>
    <col width="14" customWidth="1" min="5" max="5"/>
    <col width="14" customWidth="1" min="6" max="6"/>
    <col width="17" customWidth="1" min="7" max="7"/>
    <col width="17" customWidth="1" min="8" max="8"/>
    <col width="17" customWidth="1" min="9" max="9"/>
    <col width="18" customWidth="1" min="10" max="10"/>
    <col width="26" customWidth="1" min="11" max="11"/>
  </cols>
  <sheetData>
    <row r="1" ht="32" customHeight="1">
      <c r="A1" s="492" t="inlineStr">
        <is>
          <t>امتیازدهی پلاک و محدوده</t>
        </is>
      </c>
      <c r="B1" s="493" t="n"/>
      <c r="C1" s="493" t="n"/>
      <c r="D1" s="493" t="n"/>
      <c r="E1" s="493" t="n"/>
      <c r="F1" s="493" t="n"/>
      <c r="G1" s="493" t="n"/>
      <c r="H1" s="493" t="n"/>
      <c r="I1" s="493" t="n"/>
      <c r="J1" s="493" t="n"/>
      <c r="K1" s="493" t="n"/>
    </row>
    <row r="2" ht="32" customHeight="1">
      <c r="A2" s="494" t="n"/>
      <c r="B2" s="494" t="n"/>
      <c r="C2" s="494" t="n"/>
      <c r="D2" s="494" t="n"/>
      <c r="E2" s="494" t="n"/>
      <c r="F2" s="494" t="n"/>
      <c r="G2" s="494" t="n"/>
      <c r="H2" s="494" t="n"/>
      <c r="I2" s="494" t="n"/>
      <c r="J2" s="494" t="n"/>
      <c r="K2" s="494" t="n"/>
    </row>
    <row r="3" ht="15" customHeight="1">
      <c r="A3" s="495" t="inlineStr">
        <is>
          <t>نمره‌های نمونه فقط برای نمایش روش‌اند؛ هر پلاک را پس از استعلام و بازدید از ۰ تا ۱۰ نمره دهید.</t>
        </is>
      </c>
      <c r="B3" s="496" t="n"/>
      <c r="C3" s="496" t="n"/>
      <c r="D3" s="496" t="n"/>
      <c r="E3" s="496" t="n"/>
      <c r="F3" s="496" t="n"/>
      <c r="G3" s="496" t="n"/>
      <c r="H3" s="496" t="n"/>
      <c r="I3" s="496" t="n"/>
      <c r="J3" s="496" t="n"/>
      <c r="K3" s="496" t="n"/>
    </row>
    <row r="4" ht="15" customHeight="1">
      <c r="A4" s="498" t="inlineStr">
        <is>
          <t>محدوده/پلاک</t>
        </is>
      </c>
      <c r="B4" s="498" t="inlineStr">
        <is>
          <t>قطعیت مجوز</t>
        </is>
      </c>
      <c r="C4" s="498" t="inlineStr">
        <is>
          <t>فروش‌پذیری</t>
        </is>
      </c>
      <c r="D4" s="498" t="inlineStr">
        <is>
          <t>زمین/ارزش باقیمانده</t>
        </is>
      </c>
      <c r="E4" s="498" t="inlineStr">
        <is>
          <t>زیرساخت</t>
        </is>
      </c>
      <c r="F4" s="498" t="inlineStr">
        <is>
          <t>دسترسی</t>
        </is>
      </c>
      <c r="G4" s="498" t="inlineStr">
        <is>
          <t>لجستیک ساخت</t>
        </is>
      </c>
      <c r="H4" s="498" t="inlineStr">
        <is>
          <t>ریسک حقوقی</t>
        </is>
      </c>
      <c r="I4" s="499" t="inlineStr">
        <is>
          <t>امتیاز ۰ تا ۱۰</t>
        </is>
      </c>
      <c r="J4" s="500" t="inlineStr">
        <is>
          <t>راهنمای نمره</t>
        </is>
      </c>
      <c r="K4" s="498" t="inlineStr">
        <is>
          <t>تفسیر</t>
        </is>
      </c>
    </row>
    <row r="5" ht="15" customHeight="1">
      <c r="A5" s="497" t="inlineStr">
        <is>
          <t>وزن</t>
        </is>
      </c>
      <c r="B5" s="509" t="n">
        <v>0.25</v>
      </c>
      <c r="C5" s="509" t="n">
        <v>0.2</v>
      </c>
      <c r="D5" s="509" t="n">
        <v>0.2</v>
      </c>
      <c r="E5" s="509" t="n">
        <v>0.15</v>
      </c>
      <c r="F5" s="509" t="n">
        <v>0.1</v>
      </c>
      <c r="G5" s="509" t="n">
        <v>0.05</v>
      </c>
      <c r="H5" s="509" t="n">
        <v>0.05</v>
      </c>
      <c r="I5" s="530">
        <f>SUM(B5:H5)</f>
        <v/>
      </c>
      <c r="J5" s="497" t="inlineStr">
        <is>
          <t>۰–۲</t>
        </is>
      </c>
      <c r="K5" s="497" t="inlineStr">
        <is>
          <t>ریسک/ضعف جدی</t>
        </is>
      </c>
    </row>
    <row r="6" ht="15" customHeight="1">
      <c r="A6" s="519" t="inlineStr">
        <is>
          <t>شمال/شمال‌غرب تثبیت‌شده</t>
        </is>
      </c>
      <c r="B6" s="520" t="n">
        <v>8</v>
      </c>
      <c r="C6" s="520" t="n">
        <v>9</v>
      </c>
      <c r="D6" s="520" t="n">
        <v>5</v>
      </c>
      <c r="E6" s="520" t="n">
        <v>9</v>
      </c>
      <c r="F6" s="520" t="n">
        <v>9</v>
      </c>
      <c r="G6" s="520" t="n">
        <v>6</v>
      </c>
      <c r="H6" s="531" t="n">
        <v>7</v>
      </c>
      <c r="I6" s="503">
        <f>IF(COUNT(B6:H6)=0,"",SUMPRODUCT(B6:H6,$B$5:$H$5))</f>
        <v/>
      </c>
      <c r="J6" s="497" t="inlineStr">
        <is>
          <t>۳–۴</t>
        </is>
      </c>
      <c r="K6" s="497" t="inlineStr">
        <is>
          <t>ضعیف</t>
        </is>
      </c>
    </row>
    <row r="7" ht="15" customHeight="1">
      <c r="A7" s="519" t="inlineStr">
        <is>
          <t>غرب و محدوده‌های رشد شهری</t>
        </is>
      </c>
      <c r="B7" s="520" t="n">
        <v>7</v>
      </c>
      <c r="C7" s="520" t="n">
        <v>8</v>
      </c>
      <c r="D7" s="520" t="n">
        <v>8</v>
      </c>
      <c r="E7" s="520" t="n">
        <v>7</v>
      </c>
      <c r="F7" s="520" t="n">
        <v>7</v>
      </c>
      <c r="G7" s="520" t="n">
        <v>7</v>
      </c>
      <c r="H7" s="531" t="n">
        <v>7</v>
      </c>
      <c r="I7" s="503">
        <f>IF(COUNT(B7:H7)=0,"",SUMPRODUCT(B7:H7,$B$5:$H$5))</f>
        <v/>
      </c>
      <c r="J7" s="497" t="inlineStr">
        <is>
          <t>۵–۶</t>
        </is>
      </c>
      <c r="K7" s="497" t="inlineStr">
        <is>
          <t>متوسط</t>
        </is>
      </c>
    </row>
    <row r="8" ht="15" customHeight="1">
      <c r="A8" s="519" t="inlineStr">
        <is>
          <t>صدرا فاز ۱</t>
        </is>
      </c>
      <c r="B8" s="520" t="n">
        <v>7</v>
      </c>
      <c r="C8" s="520" t="n">
        <v>7</v>
      </c>
      <c r="D8" s="520" t="n">
        <v>8</v>
      </c>
      <c r="E8" s="520" t="n">
        <v>7</v>
      </c>
      <c r="F8" s="520" t="n">
        <v>7</v>
      </c>
      <c r="G8" s="520" t="n">
        <v>7</v>
      </c>
      <c r="H8" s="531" t="n">
        <v>7</v>
      </c>
      <c r="I8" s="503">
        <f>IF(COUNT(B8:H8)=0,"",SUMPRODUCT(B8:H8,$B$5:$H$5))</f>
        <v/>
      </c>
      <c r="J8" s="497" t="inlineStr">
        <is>
          <t>۷–۸</t>
        </is>
      </c>
      <c r="K8" s="497" t="inlineStr">
        <is>
          <t>خوب مشروط</t>
        </is>
      </c>
    </row>
    <row r="9" ht="15" customHeight="1">
      <c r="A9" s="519" t="inlineStr">
        <is>
          <t>صدرا فاز ۲</t>
        </is>
      </c>
      <c r="B9" s="520" t="n">
        <v>6</v>
      </c>
      <c r="C9" s="520" t="n">
        <v>5</v>
      </c>
      <c r="D9" s="520" t="n">
        <v>9</v>
      </c>
      <c r="E9" s="520" t="n">
        <v>5</v>
      </c>
      <c r="F9" s="520" t="n">
        <v>5</v>
      </c>
      <c r="G9" s="520" t="n">
        <v>7</v>
      </c>
      <c r="H9" s="531" t="n">
        <v>6</v>
      </c>
      <c r="I9" s="503">
        <f>IF(COUNT(B9:H9)=0,"",SUMPRODUCT(B9:H9,$B$5:$H$5))</f>
        <v/>
      </c>
      <c r="J9" s="497" t="inlineStr">
        <is>
          <t>۹–۱۰</t>
        </is>
      </c>
      <c r="K9" s="497" t="inlineStr">
        <is>
          <t>قوی با مدرک</t>
        </is>
      </c>
    </row>
    <row r="10" ht="15" customHeight="1">
      <c r="A10" s="519" t="inlineStr">
        <is>
          <t>بافت تاریخی/مرکزی</t>
        </is>
      </c>
      <c r="B10" s="520" t="n">
        <v>4</v>
      </c>
      <c r="C10" s="520" t="n">
        <v>6</v>
      </c>
      <c r="D10" s="520" t="n">
        <v>6</v>
      </c>
      <c r="E10" s="520" t="n">
        <v>8</v>
      </c>
      <c r="F10" s="520" t="n">
        <v>8</v>
      </c>
      <c r="G10" s="520" t="n">
        <v>3</v>
      </c>
      <c r="H10" s="531" t="n">
        <v>4</v>
      </c>
      <c r="I10" s="503">
        <f>IF(COUNT(B10:H10)=0,"",SUMPRODUCT(B10:H10,$B$5:$H$5))</f>
        <v/>
      </c>
      <c r="J10" s="497" t="inlineStr">
        <is>
          <t>قاعده</t>
        </is>
      </c>
      <c r="K10" s="497" t="inlineStr">
        <is>
          <t>بدون سند، نمره بالا ندهید</t>
        </is>
      </c>
    </row>
    <row r="11" ht="15" customHeight="1">
      <c r="A11" s="519" t="inlineStr">
        <is>
          <t>محور باغات/قصردشت</t>
        </is>
      </c>
      <c r="B11" s="520" t="n">
        <v>3</v>
      </c>
      <c r="C11" s="520" t="n">
        <v>8</v>
      </c>
      <c r="D11" s="520" t="n">
        <v>4</v>
      </c>
      <c r="E11" s="520" t="n">
        <v>7</v>
      </c>
      <c r="F11" s="520" t="n">
        <v>8</v>
      </c>
      <c r="G11" s="520" t="n">
        <v>5</v>
      </c>
      <c r="H11" s="531" t="n">
        <v>3</v>
      </c>
      <c r="I11" s="503">
        <f>IF(COUNT(B11:H11)=0,"",SUMPRODUCT(B11:H11,$B$5:$H$5))</f>
        <v/>
      </c>
      <c r="J11" s="497" t="n"/>
      <c r="K11" s="497" t="n"/>
    </row>
    <row r="12" ht="15" customHeight="1">
      <c r="A12" s="519" t="inlineStr">
        <is>
          <t>پلاک سفارشی ۱</t>
        </is>
      </c>
      <c r="B12" s="520" t="str"/>
      <c r="C12" s="520" t="str"/>
      <c r="D12" s="520" t="str"/>
      <c r="E12" s="520" t="str"/>
      <c r="F12" s="520" t="str"/>
      <c r="G12" s="520" t="str"/>
      <c r="H12" s="531" t="str"/>
      <c r="I12" s="503">
        <f>IF(COUNT(B12:H12)=0,"",SUMPRODUCT(B12:H12,$B$5:$H$5))</f>
        <v/>
      </c>
      <c r="J12" s="497" t="n"/>
      <c r="K12" s="497" t="n"/>
    </row>
    <row r="13" ht="15" customHeight="1">
      <c r="A13" s="519" t="inlineStr">
        <is>
          <t>پلاک سفارشی ۲</t>
        </is>
      </c>
      <c r="B13" s="520" t="str"/>
      <c r="C13" s="520" t="str"/>
      <c r="D13" s="520" t="str"/>
      <c r="E13" s="520" t="str"/>
      <c r="F13" s="520" t="str"/>
      <c r="G13" s="520" t="str"/>
      <c r="H13" s="531" t="str"/>
      <c r="I13" s="503">
        <f>IF(COUNT(B13:H13)=0,"",SUMPRODUCT(B13:H13,$B$5:$H$5))</f>
        <v/>
      </c>
      <c r="J13" s="497" t="n"/>
      <c r="K13" s="497" t="n"/>
    </row>
    <row r="14" ht="15" customHeight="1">
      <c r="A14" s="497" t="n"/>
      <c r="B14" s="497" t="n"/>
      <c r="C14" s="497" t="n"/>
      <c r="D14" s="497" t="n"/>
      <c r="E14" s="497" t="n"/>
      <c r="F14" s="497" t="n"/>
      <c r="G14" s="497" t="n"/>
      <c r="H14" s="497" t="n"/>
      <c r="I14" s="497" t="n"/>
      <c r="J14" s="497" t="n"/>
      <c r="K14" s="497" t="n"/>
    </row>
    <row r="15" ht="15" customHeight="1">
      <c r="A15" s="497" t="n"/>
      <c r="B15" s="497" t="n"/>
      <c r="C15" s="497" t="n"/>
      <c r="D15" s="497" t="n"/>
      <c r="E15" s="497" t="n"/>
      <c r="F15" s="497" t="n"/>
      <c r="G15" s="497" t="n"/>
      <c r="H15" s="497" t="n"/>
      <c r="I15" s="497" t="n"/>
      <c r="J15" s="497" t="n"/>
      <c r="K15" s="497" t="n"/>
    </row>
    <row r="16" ht="15" customHeight="1">
      <c r="A16" s="497" t="n"/>
      <c r="B16" s="497" t="n"/>
      <c r="C16" s="497" t="n"/>
      <c r="D16" s="497" t="n"/>
      <c r="E16" s="497" t="n"/>
      <c r="F16" s="497" t="n"/>
      <c r="G16" s="497" t="n"/>
      <c r="H16" s="497" t="n"/>
      <c r="I16" s="497" t="n"/>
      <c r="J16" s="497" t="n"/>
      <c r="K16" s="497" t="n"/>
    </row>
    <row r="17" ht="15" customHeight="1">
      <c r="A17" s="497" t="n"/>
      <c r="B17" s="497" t="n"/>
      <c r="C17" s="497" t="n"/>
      <c r="D17" s="497" t="n"/>
      <c r="E17" s="497" t="n"/>
      <c r="F17" s="497" t="n"/>
      <c r="G17" s="497" t="n"/>
      <c r="H17" s="497" t="n"/>
      <c r="I17" s="497" t="n"/>
      <c r="J17" s="497" t="n"/>
      <c r="K17" s="497" t="n"/>
    </row>
    <row r="18" ht="15" customHeight="1">
      <c r="A18" s="497" t="n"/>
      <c r="B18" s="497" t="n"/>
      <c r="C18" s="497" t="n"/>
      <c r="D18" s="497" t="n"/>
      <c r="E18" s="497" t="n"/>
      <c r="F18" s="497" t="n"/>
      <c r="G18" s="497" t="n"/>
      <c r="H18" s="497" t="n"/>
      <c r="I18" s="497" t="n"/>
      <c r="J18" s="497" t="n"/>
      <c r="K18" s="497" t="n"/>
    </row>
    <row r="19" ht="15" customHeight="1">
      <c r="A19" s="497" t="n"/>
      <c r="B19" s="497" t="n"/>
      <c r="C19" s="497" t="n"/>
      <c r="D19" s="497" t="n"/>
      <c r="E19" s="497" t="n"/>
      <c r="F19" s="497" t="n"/>
      <c r="G19" s="497" t="n"/>
      <c r="H19" s="497" t="n"/>
      <c r="I19" s="497" t="n"/>
      <c r="J19" s="497" t="n"/>
      <c r="K19" s="497" t="n"/>
    </row>
    <row r="20" ht="15" customHeight="1">
      <c r="A20" s="497" t="n"/>
      <c r="B20" s="497" t="n"/>
      <c r="C20" s="497" t="n"/>
      <c r="D20" s="497" t="n"/>
      <c r="E20" s="497" t="n"/>
      <c r="F20" s="497" t="n"/>
      <c r="G20" s="497" t="n"/>
      <c r="H20" s="497" t="n"/>
      <c r="I20" s="497" t="n"/>
      <c r="J20" s="497" t="n"/>
      <c r="K20" s="497" t="n"/>
    </row>
    <row r="21" ht="15" customHeight="1">
      <c r="A21" s="497" t="n"/>
      <c r="B21" s="497" t="n"/>
      <c r="C21" s="497" t="n"/>
      <c r="D21" s="497" t="n"/>
      <c r="E21" s="497" t="n"/>
      <c r="F21" s="497" t="n"/>
      <c r="G21" s="497" t="n"/>
      <c r="H21" s="497" t="n"/>
      <c r="I21" s="497" t="n"/>
      <c r="J21" s="497" t="n"/>
      <c r="K21" s="497" t="n"/>
    </row>
    <row r="22" ht="15" customHeight="1">
      <c r="A22" s="497" t="n"/>
      <c r="B22" s="497" t="n"/>
      <c r="C22" s="497" t="n"/>
      <c r="D22" s="497" t="n"/>
      <c r="E22" s="497" t="n"/>
      <c r="F22" s="497" t="n"/>
      <c r="G22" s="497" t="n"/>
      <c r="H22" s="497" t="n"/>
      <c r="I22" s="497" t="n"/>
      <c r="J22" s="497" t="n"/>
      <c r="K22" s="497" t="n"/>
    </row>
    <row r="23" ht="15" customHeight="1">
      <c r="A23" s="497" t="n"/>
      <c r="B23" s="497" t="n"/>
      <c r="C23" s="497" t="n"/>
      <c r="D23" s="497" t="n"/>
      <c r="E23" s="497" t="n"/>
      <c r="F23" s="497" t="n"/>
      <c r="G23" s="497" t="n"/>
      <c r="H23" s="497" t="n"/>
      <c r="I23" s="497" t="n"/>
      <c r="J23" s="497" t="n"/>
      <c r="K23" s="497" t="n"/>
    </row>
    <row r="24" ht="15" customHeight="1">
      <c r="A24" s="497" t="n"/>
      <c r="B24" s="497" t="n"/>
      <c r="C24" s="497" t="n"/>
      <c r="D24" s="497" t="n"/>
      <c r="E24" s="497" t="n"/>
      <c r="F24" s="497" t="n"/>
      <c r="G24" s="497" t="n"/>
      <c r="H24" s="497" t="n"/>
      <c r="I24" s="497" t="n"/>
      <c r="J24" s="497" t="n"/>
      <c r="K24" s="497" t="n"/>
    </row>
    <row r="25" ht="15" customHeight="1">
      <c r="A25" s="497" t="n"/>
      <c r="B25" s="497" t="n"/>
      <c r="C25" s="497" t="n"/>
      <c r="D25" s="497" t="n"/>
      <c r="E25" s="497" t="n"/>
      <c r="F25" s="497" t="n"/>
      <c r="G25" s="497" t="n"/>
      <c r="H25" s="497" t="n"/>
      <c r="I25" s="497" t="n"/>
      <c r="J25" s="497" t="n"/>
      <c r="K25" s="497" t="n"/>
    </row>
    <row r="26" ht="15" customHeight="1">
      <c r="A26" s="497" t="n"/>
      <c r="B26" s="497" t="n"/>
      <c r="C26" s="497" t="n"/>
      <c r="D26" s="497" t="n"/>
      <c r="E26" s="497" t="n"/>
      <c r="F26" s="497" t="n"/>
      <c r="G26" s="497" t="n"/>
      <c r="H26" s="497" t="n"/>
      <c r="I26" s="497" t="n"/>
      <c r="J26" s="497" t="n"/>
      <c r="K26" s="497" t="n"/>
    </row>
    <row r="27" ht="15" customHeight="1">
      <c r="A27" s="497" t="n"/>
      <c r="B27" s="497" t="n"/>
      <c r="C27" s="497" t="n"/>
      <c r="D27" s="497" t="n"/>
      <c r="E27" s="497" t="n"/>
      <c r="F27" s="497" t="n"/>
      <c r="G27" s="497" t="n"/>
      <c r="H27" s="497" t="n"/>
      <c r="I27" s="497" t="n"/>
      <c r="J27" s="497" t="n"/>
      <c r="K27" s="497" t="n"/>
    </row>
    <row r="28" ht="15" customHeight="1">
      <c r="A28" s="497" t="n"/>
      <c r="B28" s="497" t="n"/>
      <c r="C28" s="497" t="n"/>
      <c r="D28" s="497" t="n"/>
      <c r="E28" s="497" t="n"/>
      <c r="F28" s="497" t="n"/>
      <c r="G28" s="497" t="n"/>
      <c r="H28" s="497" t="n"/>
      <c r="I28" s="497" t="n"/>
      <c r="J28" s="497" t="n"/>
      <c r="K28" s="497" t="n"/>
    </row>
    <row r="29" ht="15" customHeight="1">
      <c r="A29" s="497" t="n"/>
      <c r="B29" s="497" t="n"/>
      <c r="C29" s="497" t="n"/>
      <c r="D29" s="497" t="n"/>
      <c r="E29" s="497" t="n"/>
      <c r="F29" s="497" t="n"/>
      <c r="G29" s="497" t="n"/>
      <c r="H29" s="497" t="n"/>
      <c r="I29" s="497" t="n"/>
      <c r="J29" s="497" t="n"/>
      <c r="K29" s="497" t="n"/>
    </row>
    <row r="30" ht="15" customHeight="1">
      <c r="A30" s="507" t="n"/>
      <c r="B30" s="507" t="n"/>
      <c r="C30" s="507" t="n"/>
      <c r="D30" s="507" t="n"/>
      <c r="E30" s="507" t="n"/>
      <c r="F30" s="507" t="n"/>
      <c r="G30" s="507" t="n"/>
      <c r="H30" s="507" t="n"/>
      <c r="I30" s="507" t="n"/>
      <c r="J30" s="507" t="n"/>
      <c r="K30" s="507" t="n"/>
    </row>
  </sheetData>
  <sheetProtection selectLockedCells="0" selectUnlockedCells="0" sheet="1" objects="0" insertRows="0" insertHyperlinks="1" autoFilter="1" scenarios="0" formatColumns="0" deleteColumns="0" insertColumns="0" pivotTables="1" deleteRows="0" formatCells="0" formatRows="0" sort="1"/>
  <mergeCells count="2">
    <mergeCell ref="A1:K2"/>
    <mergeCell ref="A3:K3"/>
  </mergeCells>
  <conditionalFormatting sqref="I6:I13">
    <cfRule type="colorScale" priority="1">
      <colorScale>
        <cfvo type="min"/>
        <cfvo type="percentile" val="50"/>
        <cfvo type="max"/>
        <color rgb="FFFEE4E2"/>
        <color rgb="FFFFF3CD"/>
        <color rgb="FFDCFCE7"/>
      </colorScale>
    </cfRule>
  </conditionalFormatting>
  <dataValidations count="1">
    <dataValidation sqref="B6:H13" showDropDown="0" showInputMessage="0" showErrorMessage="0" allowBlank="0" type="decimal" operator="between">
      <formula1>0</formula1>
      <formula2>10</formula2>
    </dataValidation>
  </dataValidations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  <drawing xmlns:r="http://schemas.openxmlformats.org/officeDocument/2006/relationships" r:id="rId1"/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1" customWidth="1" min="2" max="2"/>
    <col width="22" customWidth="1" min="3" max="3"/>
    <col width="21" customWidth="1" min="4" max="4"/>
    <col width="22" customWidth="1" min="5" max="5"/>
    <col width="18" customWidth="1" min="6" max="6"/>
    <col width="18" customWidth="1" min="7" max="7"/>
    <col width="18" customWidth="1" min="8" max="8"/>
    <col width="18" customWidth="1" min="9" max="9"/>
    <col width="34" customWidth="1" min="10" max="10"/>
  </cols>
  <sheetData>
    <row r="1" ht="32" customHeight="1">
      <c r="A1" s="492" t="inlineStr">
        <is>
          <t>تعرفه رسمی مهندسی و هزینه مبنای ساخت ۱۴۰۵</t>
        </is>
      </c>
      <c r="B1" s="493" t="n"/>
      <c r="C1" s="493" t="n"/>
      <c r="D1" s="493" t="n"/>
      <c r="E1" s="493" t="n"/>
      <c r="F1" s="493" t="n"/>
      <c r="G1" s="493" t="n"/>
      <c r="H1" s="493" t="n"/>
      <c r="I1" s="493" t="n"/>
      <c r="J1" s="493" t="n"/>
    </row>
    <row r="2" ht="32" customHeight="1">
      <c r="A2" s="494" t="n"/>
      <c r="B2" s="494" t="n"/>
      <c r="C2" s="494" t="n"/>
      <c r="D2" s="494" t="n"/>
      <c r="E2" s="494" t="n"/>
      <c r="F2" s="494" t="n"/>
      <c r="G2" s="494" t="n"/>
      <c r="H2" s="494" t="n"/>
      <c r="I2" s="494" t="n"/>
      <c r="J2" s="494" t="n"/>
    </row>
    <row r="3" ht="15" customHeight="1">
      <c r="A3" s="495" t="inlineStr">
        <is>
          <t>منبع: شورای مرکزی سازمان نظام مهندسی ساختمان · مبالغ رسمی ریال هستند؛ ستون تومان فقط تقسیم بر ۱۰ است.</t>
        </is>
      </c>
      <c r="B3" s="496" t="n"/>
      <c r="C3" s="496" t="n"/>
      <c r="D3" s="496" t="n"/>
      <c r="E3" s="496" t="n"/>
      <c r="F3" s="496" t="n"/>
      <c r="G3" s="496" t="n"/>
      <c r="H3" s="496" t="n"/>
      <c r="I3" s="496" t="n"/>
      <c r="J3" s="496" t="n"/>
    </row>
    <row r="4" ht="15" customHeight="1">
      <c r="A4" s="497" t="n"/>
      <c r="B4" s="497" t="n"/>
      <c r="C4" s="497" t="n"/>
      <c r="D4" s="497" t="n"/>
      <c r="E4" s="497" t="n"/>
      <c r="F4" s="497" t="n"/>
      <c r="G4" s="497" t="n"/>
      <c r="H4" s="497" t="n"/>
      <c r="I4" s="497" t="n"/>
      <c r="J4" s="497" t="n"/>
    </row>
    <row r="5" ht="15" customHeight="1">
      <c r="A5" s="498" t="inlineStr">
        <is>
          <t>گروه</t>
        </is>
      </c>
      <c r="B5" s="498" t="inlineStr">
        <is>
          <t>مبنای ساخت (ریال/م²)</t>
        </is>
      </c>
      <c r="C5" s="498" t="inlineStr">
        <is>
          <t>مبنای ساخت (تومان/م²)</t>
        </is>
      </c>
      <c r="D5" s="498" t="inlineStr">
        <is>
          <t>چهار رشته (ریال/م²)</t>
        </is>
      </c>
      <c r="E5" s="498" t="inlineStr">
        <is>
          <t>چهار رشته (تومان/م²)</t>
        </is>
      </c>
      <c r="F5" s="498" t="inlineStr">
        <is>
          <t>طراحی (ریال)</t>
        </is>
      </c>
      <c r="G5" s="498" t="inlineStr">
        <is>
          <t>طراحی (تومان)</t>
        </is>
      </c>
      <c r="H5" s="498" t="inlineStr">
        <is>
          <t>نظارت (ریال)</t>
        </is>
      </c>
      <c r="I5" s="498" t="inlineStr">
        <is>
          <t>نظارت (تومان)</t>
        </is>
      </c>
      <c r="J5" s="498" t="inlineStr">
        <is>
          <t>منبع</t>
        </is>
      </c>
    </row>
    <row r="6" ht="15" customHeight="1">
      <c r="A6" s="497" t="inlineStr">
        <is>
          <t>۱ تا ۲ طبقه</t>
        </is>
      </c>
      <c r="B6" s="532" t="n">
        <v>134000000</v>
      </c>
      <c r="C6" s="501">
        <f>B6/10</f>
        <v/>
      </c>
      <c r="D6" s="532" t="n">
        <v>5587800</v>
      </c>
      <c r="E6" s="501">
        <f>D6/10</f>
        <v/>
      </c>
      <c r="F6" s="532" t="n">
        <v>2514510</v>
      </c>
      <c r="G6" s="501">
        <f>F6/10</f>
        <v/>
      </c>
      <c r="H6" s="532" t="n">
        <v>3073290</v>
      </c>
      <c r="I6" s="501">
        <f>H6/10</f>
        <v/>
      </c>
      <c r="J6" s="497" t="inlineStr">
        <is>
          <t>irceo.ir/archive/news/item/36294</t>
        </is>
      </c>
    </row>
    <row r="7" ht="15" customHeight="1">
      <c r="A7" s="497" t="inlineStr">
        <is>
          <t>۳ تا ۵ طبقه</t>
        </is>
      </c>
      <c r="B7" s="532" t="n">
        <v>165774953</v>
      </c>
      <c r="C7" s="501">
        <f>B7/10</f>
        <v/>
      </c>
      <c r="D7" s="532" t="n">
        <v>7111745</v>
      </c>
      <c r="E7" s="501">
        <f>D7/10</f>
        <v/>
      </c>
      <c r="F7" s="532" t="n">
        <v>3200285</v>
      </c>
      <c r="G7" s="501">
        <f>F7/10</f>
        <v/>
      </c>
      <c r="H7" s="532" t="n">
        <v>3911460</v>
      </c>
      <c r="I7" s="501">
        <f>H7/10</f>
        <v/>
      </c>
      <c r="J7" s="497" t="inlineStr">
        <is>
          <t>irceo.ir/archive/news/item/36294</t>
        </is>
      </c>
    </row>
    <row r="8" ht="15" customHeight="1">
      <c r="A8" s="497" t="inlineStr">
        <is>
          <t>۶ تا ۷ طبقه</t>
        </is>
      </c>
      <c r="B8" s="532" t="n">
        <v>177962588</v>
      </c>
      <c r="C8" s="501">
        <f>B8/10</f>
        <v/>
      </c>
      <c r="D8" s="532" t="n">
        <v>8026113</v>
      </c>
      <c r="E8" s="501">
        <f>D8/10</f>
        <v/>
      </c>
      <c r="F8" s="532" t="n">
        <v>3611751</v>
      </c>
      <c r="G8" s="501">
        <f>F8/10</f>
        <v/>
      </c>
      <c r="H8" s="532" t="n">
        <v>4414362</v>
      </c>
      <c r="I8" s="501">
        <f>H8/10</f>
        <v/>
      </c>
      <c r="J8" s="497" t="inlineStr">
        <is>
          <t>irceo.ir/archive/news/item/36294</t>
        </is>
      </c>
    </row>
    <row r="9" ht="15" customHeight="1">
      <c r="A9" s="497" t="inlineStr">
        <is>
          <t>۸ تا ۱۰ طبقه</t>
        </is>
      </c>
      <c r="B9" s="532" t="n">
        <v>194961038</v>
      </c>
      <c r="C9" s="501">
        <f>B9/10</f>
        <v/>
      </c>
      <c r="D9" s="532" t="n">
        <v>9143673</v>
      </c>
      <c r="E9" s="501">
        <f>D9/10</f>
        <v/>
      </c>
      <c r="F9" s="532" t="n">
        <v>4114653</v>
      </c>
      <c r="G9" s="501">
        <f>F9/10</f>
        <v/>
      </c>
      <c r="H9" s="532" t="n">
        <v>5029020</v>
      </c>
      <c r="I9" s="501">
        <f>H9/10</f>
        <v/>
      </c>
      <c r="J9" s="497" t="inlineStr">
        <is>
          <t>irceo.ir/archive/news/item/36294</t>
        </is>
      </c>
    </row>
    <row r="10" ht="15" customHeight="1">
      <c r="A10" s="497" t="inlineStr">
        <is>
          <t>۱۱ تا ۱۲ طبقه</t>
        </is>
      </c>
      <c r="B10" s="532" t="n">
        <v>212868571</v>
      </c>
      <c r="C10" s="501">
        <f>B10/10</f>
        <v/>
      </c>
      <c r="D10" s="532" t="n">
        <v>11175600</v>
      </c>
      <c r="E10" s="501">
        <f>D10/10</f>
        <v/>
      </c>
      <c r="F10" s="532" t="n">
        <v>5029020</v>
      </c>
      <c r="G10" s="501">
        <f>F10/10</f>
        <v/>
      </c>
      <c r="H10" s="532" t="n">
        <v>6146580</v>
      </c>
      <c r="I10" s="501">
        <f>H10/10</f>
        <v/>
      </c>
      <c r="J10" s="497" t="inlineStr">
        <is>
          <t>irceo.ir/archive/news/item/36294</t>
        </is>
      </c>
    </row>
    <row r="11" ht="15" customHeight="1">
      <c r="A11" s="497" t="inlineStr">
        <is>
          <t>۱۳ تا ۱۵ طبقه</t>
        </is>
      </c>
      <c r="B11" s="532" t="n">
        <v>258464331</v>
      </c>
      <c r="C11" s="501">
        <f>B11/10</f>
        <v/>
      </c>
      <c r="D11" s="532" t="n">
        <v>13207527</v>
      </c>
      <c r="E11" s="501">
        <f>D11/10</f>
        <v/>
      </c>
      <c r="F11" s="532" t="n">
        <v>5943387</v>
      </c>
      <c r="G11" s="501">
        <f>F11/10</f>
        <v/>
      </c>
      <c r="H11" s="532" t="n">
        <v>7264140</v>
      </c>
      <c r="I11" s="501">
        <f>H11/10</f>
        <v/>
      </c>
      <c r="J11" s="497" t="inlineStr">
        <is>
          <t>irceo.ir/archive/news/item/36294</t>
        </is>
      </c>
    </row>
    <row r="12" ht="15" customHeight="1">
      <c r="A12" s="497" t="inlineStr">
        <is>
          <t>۱۶ طبقه و بیشتر</t>
        </is>
      </c>
      <c r="B12" s="532" t="n">
        <v>264150545</v>
      </c>
      <c r="C12" s="501">
        <f>B12/10</f>
        <v/>
      </c>
      <c r="D12" s="532" t="n">
        <v>13207527</v>
      </c>
      <c r="E12" s="501">
        <f>D12/10</f>
        <v/>
      </c>
      <c r="F12" s="532" t="n">
        <v>5943387</v>
      </c>
      <c r="G12" s="501">
        <f>F12/10</f>
        <v/>
      </c>
      <c r="H12" s="532" t="n">
        <v>7264140</v>
      </c>
      <c r="I12" s="501">
        <f>H12/10</f>
        <v/>
      </c>
      <c r="J12" s="497" t="inlineStr">
        <is>
          <t>irceo.ir/archive/news/item/36294</t>
        </is>
      </c>
    </row>
    <row r="13" ht="15" customHeight="1">
      <c r="A13" s="497" t="n"/>
      <c r="B13" s="497" t="n"/>
      <c r="C13" s="497" t="n"/>
      <c r="D13" s="497" t="n"/>
      <c r="E13" s="497" t="n"/>
      <c r="F13" s="497" t="n"/>
      <c r="G13" s="497" t="n"/>
      <c r="H13" s="497" t="n"/>
      <c r="I13" s="497" t="n"/>
      <c r="J13" s="497" t="n"/>
    </row>
    <row r="14">
      <c r="A14" s="523" t="inlineStr">
        <is>
          <t>هشدار: هزینه مبنا و تعرفه خدمات مهندسی، قیمت اجرای کامل بازار نیست. هزینه واقعی پروژه از نقشه، کیفیت، گود، نما، تأسیسات، قیمت روز و استعلام پیمانکار ساخته می‌شود.</t>
        </is>
      </c>
      <c r="B14" s="524" t="n"/>
      <c r="C14" s="524" t="n"/>
      <c r="D14" s="524" t="n"/>
      <c r="E14" s="524" t="n"/>
      <c r="F14" s="524" t="n"/>
      <c r="G14" s="524" t="n"/>
      <c r="H14" s="524" t="n"/>
      <c r="I14" s="524" t="n"/>
      <c r="J14" s="524" t="n"/>
    </row>
    <row r="15">
      <c r="A15" s="493" t="n"/>
      <c r="B15" s="493" t="n"/>
      <c r="C15" s="493" t="n"/>
      <c r="D15" s="493" t="n"/>
      <c r="E15" s="493" t="n"/>
      <c r="F15" s="493" t="n"/>
      <c r="G15" s="493" t="n"/>
      <c r="H15" s="493" t="n"/>
      <c r="I15" s="493" t="n"/>
      <c r="J15" s="493" t="n"/>
    </row>
    <row r="16">
      <c r="A16" s="494" t="n"/>
      <c r="B16" s="494" t="n"/>
      <c r="C16" s="494" t="n"/>
      <c r="D16" s="494" t="n"/>
      <c r="E16" s="494" t="n"/>
      <c r="F16" s="494" t="n"/>
      <c r="G16" s="494" t="n"/>
      <c r="H16" s="494" t="n"/>
      <c r="I16" s="494" t="n"/>
      <c r="J16" s="494" t="n"/>
    </row>
  </sheetData>
  <sheetProtection selectLockedCells="0" selectUnlockedCells="0" sheet="1" objects="0" insertRows="0" insertHyperlinks="1" autoFilter="1" scenarios="0" formatColumns="0" deleteColumns="0" insertColumns="0" pivotTables="1" deleteRows="0" formatCells="0" formatRows="0" sort="1"/>
  <mergeCells count="3">
    <mergeCell ref="A1:J2"/>
    <mergeCell ref="A14:J16"/>
    <mergeCell ref="A3:J3"/>
  </mergeCells>
  <pageMargins left="0.7" right="0.7" top="0.75" bottom="0.75" header="0.3" footer="0.3"/>
  <headerFooter>
    <oddHeader/>
    <oddFooter>&amp;C&amp;8 © ۱۴۰۵ شرکت پارسه فلز نماد صنعت — شرایط استفاده: https://ahanshiraz.ir/copyright-and-republication/</oddFooter>
    <evenHeader/>
    <evenFooter>&amp;C&amp;8 © ۱۴۰۵ شرکت پارسه فلز نماد صنعت — شرایط استفاده: https://ahanshiraz.ir/copyright-and-republication/</evenFooter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پارسه فلز نماد صنعت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پارسه فلز نماد صنعت</dc:creator>
  <dcterms:created xsi:type="dcterms:W3CDTF">2026-08-21T19:50:14Z</dcterms:created>
  <dcterms:modified xsi:type="dcterms:W3CDTF">2026-08-21T19:50:14Z</dcterms:modified>
  <cp:lastModifiedBy>پارسه فلز نماد صنعت</cp:lastModifiedBy>
</cp:coreProperties>
</file>